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omments4.xml" ContentType="application/vnd.openxmlformats-officedocument.spreadsheetml.comment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omments5.xml" ContentType="application/vnd.openxmlformats-officedocument.spreadsheetml.comment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omments6.xml" ContentType="application/vnd.openxmlformats-officedocument.spreadsheetml.comments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omments7.xml" ContentType="application/vnd.openxmlformats-officedocument.spreadsheetml.comments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\Documents\Claude et cosmétique\Aromathérapie\"/>
    </mc:Choice>
  </mc:AlternateContent>
  <xr:revisionPtr revIDLastSave="0" documentId="8_{D8DAF578-C371-4329-9F6B-75E50493C145}" xr6:coauthVersionLast="45" xr6:coauthVersionMax="45" xr10:uidLastSave="{00000000-0000-0000-0000-000000000000}"/>
  <bookViews>
    <workbookView xWindow="-120" yWindow="-120" windowWidth="29040" windowHeight="15840" tabRatio="741" xr2:uid="{00000000-000D-0000-FFFF-FFFF00000000}"/>
  </bookViews>
  <sheets>
    <sheet name="Résumé" sheetId="1" r:id="rId1"/>
    <sheet name="N°1" sheetId="13" r:id="rId2"/>
    <sheet name="N°1c" sheetId="109" r:id="rId3"/>
    <sheet name="N°4" sheetId="12" r:id="rId4"/>
    <sheet name="N°5" sheetId="29" r:id="rId5"/>
    <sheet name="N°8" sheetId="11" r:id="rId6"/>
    <sheet name="N°9b" sheetId="30" r:id="rId7"/>
    <sheet name="N°20" sheetId="10" r:id="rId8"/>
    <sheet name="N°21b" sheetId="9" r:id="rId9"/>
    <sheet name="N°22e" sheetId="80" r:id="rId10"/>
    <sheet name="N°25b" sheetId="8" r:id="rId11"/>
    <sheet name="N°26b" sheetId="7" r:id="rId12"/>
    <sheet name="N°28" sheetId="6" r:id="rId13"/>
    <sheet name="N°29" sheetId="5" r:id="rId14"/>
    <sheet name="N°29d" sheetId="56" r:id="rId15"/>
    <sheet name="N°29e" sheetId="57" r:id="rId16"/>
    <sheet name="N°30" sheetId="81" r:id="rId17"/>
    <sheet name="N°31" sheetId="4" r:id="rId18"/>
    <sheet name="N°33" sheetId="2" r:id="rId19"/>
    <sheet name="N°36" sheetId="19" r:id="rId20"/>
    <sheet name="N°37b" sheetId="18" r:id="rId21"/>
    <sheet name="N°39" sheetId="17" r:id="rId22"/>
    <sheet name="N°40" sheetId="16" r:id="rId23"/>
    <sheet name="N°41" sheetId="15" r:id="rId24"/>
    <sheet name="N°42" sheetId="14" r:id="rId25"/>
    <sheet name="N°43" sheetId="3" r:id="rId26"/>
    <sheet name="N°45" sheetId="84" r:id="rId27"/>
    <sheet name="N°50-a" sheetId="27" r:id="rId28"/>
    <sheet name="N°51-a" sheetId="26" r:id="rId29"/>
    <sheet name="N°51-b" sheetId="25" r:id="rId30"/>
    <sheet name="N°53" sheetId="28" r:id="rId31"/>
    <sheet name="N°54b" sheetId="70" r:id="rId32"/>
    <sheet name="N°55" sheetId="117" r:id="rId33"/>
    <sheet name="N°57" sheetId="22" r:id="rId34"/>
    <sheet name="N°58b" sheetId="86" r:id="rId35"/>
    <sheet name="N°59" sheetId="85" r:id="rId36"/>
    <sheet name="N°60b" sheetId="64" r:id="rId37"/>
    <sheet name="N°61" sheetId="21" r:id="rId38"/>
    <sheet name="N°61c" sheetId="115" r:id="rId39"/>
    <sheet name="N°62b" sheetId="20" r:id="rId40"/>
    <sheet name="N° 62d" sheetId="114" r:id="rId41"/>
    <sheet name="N°64" sheetId="24" r:id="rId42"/>
    <sheet name="N°67b" sheetId="40" r:id="rId43"/>
    <sheet name="N°68" sheetId="23" r:id="rId44"/>
    <sheet name="N°69b" sheetId="87" r:id="rId45"/>
    <sheet name="N°70" sheetId="31" r:id="rId46"/>
    <sheet name="N°71" sheetId="33" r:id="rId47"/>
    <sheet name="N°72" sheetId="32" r:id="rId48"/>
    <sheet name="N°73b" sheetId="34" r:id="rId49"/>
    <sheet name="N°74" sheetId="35" r:id="rId50"/>
    <sheet name="N°77" sheetId="39" r:id="rId51"/>
    <sheet name="N°78" sheetId="38" r:id="rId52"/>
    <sheet name="N°79" sheetId="41" r:id="rId53"/>
    <sheet name="N°80" sheetId="42" r:id="rId54"/>
    <sheet name="N°81b" sheetId="43" r:id="rId55"/>
    <sheet name="N°82" sheetId="45" r:id="rId56"/>
    <sheet name="N°83" sheetId="44" r:id="rId57"/>
    <sheet name="N°84" sheetId="46" r:id="rId58"/>
    <sheet name="N°85c" sheetId="48" r:id="rId59"/>
    <sheet name="N°86c" sheetId="47" r:id="rId60"/>
    <sheet name="N°87" sheetId="49" r:id="rId61"/>
    <sheet name="N°88b" sheetId="50" r:id="rId62"/>
    <sheet name="N°90" sheetId="53" r:id="rId63"/>
    <sheet name="N°91" sheetId="52" r:id="rId64"/>
    <sheet name="N°92b" sheetId="54" r:id="rId65"/>
    <sheet name="N°93" sheetId="55" r:id="rId66"/>
    <sheet name="N°94" sheetId="60" r:id="rId67"/>
    <sheet name="N°95b" sheetId="59" r:id="rId68"/>
    <sheet name="N°96" sheetId="58" r:id="rId69"/>
    <sheet name="N°98b" sheetId="72" r:id="rId70"/>
    <sheet name="N°99" sheetId="65" r:id="rId71"/>
    <sheet name="N°100" sheetId="69" r:id="rId72"/>
    <sheet name="N°101" sheetId="68" r:id="rId73"/>
    <sheet name="N°102" sheetId="67" r:id="rId74"/>
    <sheet name="N°103" sheetId="66" r:id="rId75"/>
    <sheet name="N°104" sheetId="74" r:id="rId76"/>
    <sheet name="N°105" sheetId="73" r:id="rId77"/>
    <sheet name="N°106" sheetId="76" r:id="rId78"/>
    <sheet name="N°107" sheetId="77" r:id="rId79"/>
    <sheet name="N°108c" sheetId="78" r:id="rId80"/>
    <sheet name="N°109" sheetId="79" r:id="rId81"/>
    <sheet name="N°110" sheetId="83" r:id="rId82"/>
    <sheet name="N°111" sheetId="82" r:id="rId83"/>
    <sheet name="N°112" sheetId="92" r:id="rId84"/>
    <sheet name="N°113" sheetId="91" r:id="rId85"/>
    <sheet name="N°114b" sheetId="90" r:id="rId86"/>
    <sheet name="N°115" sheetId="89" r:id="rId87"/>
    <sheet name="N°116" sheetId="88" r:id="rId88"/>
    <sheet name="N°117" sheetId="94" r:id="rId89"/>
    <sheet name="N°118" sheetId="93" r:id="rId90"/>
    <sheet name="N°119c" sheetId="96" r:id="rId91"/>
    <sheet name="N°120" sheetId="95" r:id="rId92"/>
    <sheet name="N°121" sheetId="102" r:id="rId93"/>
    <sheet name="N°122" sheetId="101" r:id="rId94"/>
    <sheet name="N°123" sheetId="100" r:id="rId95"/>
    <sheet name="N°124" sheetId="99" r:id="rId96"/>
    <sheet name="N°125" sheetId="98" r:id="rId97"/>
    <sheet name="N°126b" sheetId="97" r:id="rId98"/>
    <sheet name="N°127" sheetId="106" r:id="rId99"/>
    <sheet name="N°128" sheetId="105" r:id="rId100"/>
    <sheet name="N°129" sheetId="104" r:id="rId101"/>
    <sheet name="N°130" sheetId="103" r:id="rId102"/>
    <sheet name="N°131" sheetId="107" r:id="rId103"/>
    <sheet name="N°132" sheetId="108" r:id="rId104"/>
    <sheet name="N°133" sheetId="111" r:id="rId105"/>
    <sheet name="N°134" sheetId="112" r:id="rId106"/>
    <sheet name="N°135" sheetId="110" r:id="rId107"/>
    <sheet name="N°137" sheetId="125" r:id="rId108"/>
    <sheet name="N°136" sheetId="113" r:id="rId109"/>
    <sheet name="N°139" sheetId="116" r:id="rId110"/>
    <sheet name="N°140" sheetId="118" r:id="rId111"/>
    <sheet name="N°141" sheetId="119" r:id="rId112"/>
    <sheet name="N°142" sheetId="120" r:id="rId113"/>
    <sheet name="N°143" sheetId="122" r:id="rId114"/>
    <sheet name="N°144" sheetId="123" r:id="rId115"/>
    <sheet name="N°145" sheetId="124" r:id="rId116"/>
    <sheet name="N°200" sheetId="37" r:id="rId117"/>
    <sheet name="N°204" sheetId="36" r:id="rId118"/>
    <sheet name="N°205" sheetId="51" r:id="rId119"/>
    <sheet name="N°207" sheetId="71" r:id="rId120"/>
  </sheets>
  <definedNames>
    <definedName name="_xlnm._FilterDatabase" localSheetId="0" hidden="1">Résumé!$A$12:$E$170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99" l="1"/>
  <c r="D3" i="99" s="1"/>
  <c r="D10" i="99"/>
  <c r="D9" i="99"/>
  <c r="D8" i="99"/>
  <c r="D7" i="99"/>
  <c r="D6" i="99"/>
  <c r="D5" i="99"/>
  <c r="B3" i="99"/>
  <c r="D3" i="122" l="1"/>
  <c r="D8" i="118" l="1"/>
  <c r="D7" i="118"/>
  <c r="D6" i="118"/>
  <c r="D5" i="118"/>
  <c r="D4" i="118"/>
  <c r="D11" i="119"/>
  <c r="D10" i="119"/>
  <c r="D9" i="119"/>
  <c r="D8" i="119"/>
  <c r="D7" i="119"/>
  <c r="D6" i="119"/>
  <c r="D5" i="119"/>
  <c r="D4" i="119"/>
  <c r="D10" i="120"/>
  <c r="D9" i="120"/>
  <c r="D8" i="120"/>
  <c r="D7" i="120"/>
  <c r="D6" i="120"/>
  <c r="D5" i="120"/>
  <c r="D4" i="120"/>
  <c r="D14" i="117"/>
  <c r="D13" i="117"/>
  <c r="D12" i="117"/>
  <c r="D11" i="117"/>
  <c r="D10" i="117"/>
  <c r="D9" i="117"/>
  <c r="D8" i="117"/>
  <c r="D7" i="117"/>
  <c r="D6" i="117"/>
  <c r="D5" i="117"/>
  <c r="D4" i="117"/>
  <c r="D8" i="116"/>
  <c r="D7" i="116"/>
  <c r="D6" i="116"/>
  <c r="D5" i="116"/>
  <c r="D4" i="116"/>
  <c r="D9" i="116" s="1"/>
  <c r="D2" i="116" s="1"/>
  <c r="D18" i="115"/>
  <c r="D17" i="115"/>
  <c r="D16" i="115"/>
  <c r="D15" i="115"/>
  <c r="D14" i="115"/>
  <c r="D13" i="115"/>
  <c r="D12" i="115"/>
  <c r="D11" i="115"/>
  <c r="D10" i="115"/>
  <c r="D9" i="115"/>
  <c r="D8" i="115"/>
  <c r="D7" i="115"/>
  <c r="D6" i="115"/>
  <c r="D10" i="114"/>
  <c r="D9" i="114"/>
  <c r="D8" i="114"/>
  <c r="D7" i="114"/>
  <c r="D6" i="114"/>
  <c r="D5" i="114"/>
  <c r="D12" i="114" s="1"/>
  <c r="D2" i="114" s="1"/>
  <c r="D16" i="113"/>
  <c r="D15" i="113"/>
  <c r="D14" i="113"/>
  <c r="D13" i="113"/>
  <c r="D12" i="113"/>
  <c r="D11" i="113"/>
  <c r="D10" i="113"/>
  <c r="D9" i="113"/>
  <c r="D8" i="113"/>
  <c r="D7" i="113"/>
  <c r="D6" i="113"/>
  <c r="D4" i="113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33" i="81"/>
  <c r="D32" i="81"/>
  <c r="D31" i="81"/>
  <c r="D30" i="81"/>
  <c r="D29" i="81"/>
  <c r="D14" i="97"/>
  <c r="D13" i="97"/>
  <c r="D12" i="97"/>
  <c r="D11" i="97"/>
  <c r="D10" i="97"/>
  <c r="D9" i="97"/>
  <c r="D8" i="97"/>
  <c r="D7" i="97"/>
  <c r="D6" i="97"/>
  <c r="D5" i="97"/>
  <c r="D12" i="96"/>
  <c r="D11" i="96"/>
  <c r="D10" i="96"/>
  <c r="D9" i="96"/>
  <c r="D8" i="96"/>
  <c r="D7" i="96"/>
  <c r="D6" i="96"/>
  <c r="D5" i="96"/>
  <c r="D13" i="96" s="1"/>
  <c r="D3" i="96" s="1"/>
  <c r="D17" i="109"/>
  <c r="D16" i="109"/>
  <c r="D15" i="109"/>
  <c r="D14" i="109"/>
  <c r="D13" i="109"/>
  <c r="D12" i="109"/>
  <c r="D11" i="109"/>
  <c r="D10" i="109"/>
  <c r="D9" i="109"/>
  <c r="D8" i="109"/>
  <c r="D13" i="47"/>
  <c r="D12" i="47"/>
  <c r="D11" i="47"/>
  <c r="D10" i="47"/>
  <c r="D9" i="47"/>
  <c r="D8" i="47"/>
  <c r="D7" i="47"/>
  <c r="D6" i="47"/>
  <c r="D14" i="108"/>
  <c r="D13" i="108"/>
  <c r="D12" i="108"/>
  <c r="D11" i="108"/>
  <c r="D10" i="108"/>
  <c r="D9" i="108"/>
  <c r="D8" i="108"/>
  <c r="D7" i="108"/>
  <c r="D6" i="108"/>
  <c r="D5" i="108"/>
  <c r="D4" i="108"/>
  <c r="D8" i="107"/>
  <c r="D7" i="107"/>
  <c r="D6" i="107"/>
  <c r="D5" i="107"/>
  <c r="D4" i="107"/>
  <c r="D9" i="107" s="1"/>
  <c r="D2" i="107" s="1"/>
  <c r="B14" i="73"/>
  <c r="D13" i="73"/>
  <c r="D12" i="73"/>
  <c r="D11" i="73"/>
  <c r="D10" i="73"/>
  <c r="D9" i="73"/>
  <c r="D8" i="73"/>
  <c r="D7" i="73"/>
  <c r="D6" i="73"/>
  <c r="D5" i="73"/>
  <c r="D4" i="73"/>
  <c r="D11" i="66"/>
  <c r="D10" i="66"/>
  <c r="D9" i="66"/>
  <c r="D8" i="66"/>
  <c r="D7" i="66"/>
  <c r="D6" i="66"/>
  <c r="D5" i="66"/>
  <c r="D4" i="66"/>
  <c r="B10" i="67"/>
  <c r="D9" i="67"/>
  <c r="D8" i="67"/>
  <c r="D7" i="67"/>
  <c r="D6" i="67"/>
  <c r="D5" i="67"/>
  <c r="D4" i="67"/>
  <c r="D11" i="67" s="1"/>
  <c r="D2" i="67" s="1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14" i="59"/>
  <c r="D13" i="59"/>
  <c r="D12" i="59"/>
  <c r="D11" i="59"/>
  <c r="D10" i="59"/>
  <c r="D9" i="59"/>
  <c r="D8" i="59"/>
  <c r="D7" i="59"/>
  <c r="D6" i="59"/>
  <c r="D5" i="59"/>
  <c r="D15" i="54"/>
  <c r="D14" i="54"/>
  <c r="D13" i="54"/>
  <c r="D12" i="54"/>
  <c r="D11" i="54"/>
  <c r="D10" i="54"/>
  <c r="D9" i="54"/>
  <c r="D8" i="54"/>
  <c r="D7" i="54"/>
  <c r="D6" i="54"/>
  <c r="D5" i="54"/>
  <c r="D12" i="50"/>
  <c r="D11" i="50"/>
  <c r="D10" i="50"/>
  <c r="D9" i="50"/>
  <c r="D8" i="50"/>
  <c r="D7" i="50"/>
  <c r="D6" i="50"/>
  <c r="D5" i="50"/>
  <c r="D4" i="50"/>
  <c r="D12" i="44"/>
  <c r="D11" i="44"/>
  <c r="D10" i="44"/>
  <c r="D9" i="44"/>
  <c r="D8" i="44"/>
  <c r="D7" i="44"/>
  <c r="D6" i="44"/>
  <c r="D13" i="44" s="1"/>
  <c r="D5" i="44"/>
  <c r="D4" i="44"/>
  <c r="D12" i="45"/>
  <c r="D11" i="45"/>
  <c r="D10" i="45"/>
  <c r="D9" i="45"/>
  <c r="D8" i="45"/>
  <c r="D7" i="45"/>
  <c r="B15" i="103"/>
  <c r="D12" i="103"/>
  <c r="D10" i="103"/>
  <c r="D9" i="103"/>
  <c r="D8" i="103"/>
  <c r="D7" i="103"/>
  <c r="D6" i="103"/>
  <c r="D5" i="103"/>
  <c r="D4" i="103"/>
  <c r="D14" i="103" s="1"/>
  <c r="D2" i="103" s="1"/>
  <c r="B13" i="95"/>
  <c r="D11" i="95"/>
  <c r="D10" i="95"/>
  <c r="D12" i="95" s="1"/>
  <c r="D9" i="95"/>
  <c r="D8" i="95"/>
  <c r="D7" i="95"/>
  <c r="D6" i="95"/>
  <c r="D5" i="95"/>
  <c r="D4" i="95"/>
  <c r="D11" i="93"/>
  <c r="D10" i="93"/>
  <c r="D9" i="93"/>
  <c r="D8" i="93"/>
  <c r="D7" i="93"/>
  <c r="D6" i="93"/>
  <c r="D5" i="93"/>
  <c r="D14" i="94"/>
  <c r="D13" i="94"/>
  <c r="D12" i="94"/>
  <c r="D11" i="94"/>
  <c r="D10" i="94"/>
  <c r="D9" i="94"/>
  <c r="D8" i="94"/>
  <c r="D7" i="94"/>
  <c r="B2" i="94" s="1"/>
  <c r="D6" i="94"/>
  <c r="D5" i="94"/>
  <c r="D4" i="94"/>
  <c r="D14" i="79"/>
  <c r="D13" i="79"/>
  <c r="D12" i="79"/>
  <c r="D11" i="79"/>
  <c r="D10" i="79"/>
  <c r="D9" i="79"/>
  <c r="D8" i="79"/>
  <c r="D7" i="79"/>
  <c r="D6" i="79"/>
  <c r="D5" i="79"/>
  <c r="D4" i="79"/>
  <c r="D6" i="83"/>
  <c r="D5" i="83"/>
  <c r="D4" i="83"/>
  <c r="D7" i="83" s="1"/>
  <c r="D2" i="83" s="1"/>
  <c r="D11" i="90"/>
  <c r="D10" i="90"/>
  <c r="D9" i="90"/>
  <c r="D8" i="90"/>
  <c r="D7" i="90"/>
  <c r="D6" i="90"/>
  <c r="D5" i="90"/>
  <c r="D4" i="90"/>
  <c r="B2" i="90"/>
  <c r="D11" i="91"/>
  <c r="D10" i="91"/>
  <c r="D9" i="91"/>
  <c r="D8" i="91"/>
  <c r="D7" i="91"/>
  <c r="D6" i="91"/>
  <c r="D5" i="91"/>
  <c r="D4" i="91"/>
  <c r="B2" i="91" s="1"/>
  <c r="D4" i="88"/>
  <c r="D5" i="88"/>
  <c r="D6" i="88"/>
  <c r="D7" i="88"/>
  <c r="D8" i="88"/>
  <c r="D9" i="88"/>
  <c r="B12" i="88"/>
  <c r="D10" i="89"/>
  <c r="D9" i="89"/>
  <c r="D8" i="89"/>
  <c r="D7" i="89"/>
  <c r="D6" i="89"/>
  <c r="D5" i="89"/>
  <c r="D4" i="89"/>
  <c r="B12" i="92"/>
  <c r="D10" i="92"/>
  <c r="D9" i="92"/>
  <c r="D8" i="92"/>
  <c r="D7" i="92"/>
  <c r="D6" i="92"/>
  <c r="D5" i="92"/>
  <c r="D4" i="92"/>
  <c r="D12" i="92"/>
  <c r="C2" i="92"/>
  <c r="B24" i="78"/>
  <c r="E24" i="78" s="1"/>
  <c r="B29" i="78"/>
  <c r="C29" i="78" s="1"/>
  <c r="B30" i="78"/>
  <c r="E30" i="78" s="1"/>
  <c r="B28" i="78"/>
  <c r="E28" i="78" s="1"/>
  <c r="B25" i="78"/>
  <c r="C25" i="78" s="1"/>
  <c r="B26" i="78"/>
  <c r="E26" i="78" s="1"/>
  <c r="B27" i="78"/>
  <c r="C27" i="78" s="1"/>
  <c r="B23" i="78"/>
  <c r="C23" i="78" s="1"/>
  <c r="B22" i="78"/>
  <c r="E22" i="78" s="1"/>
  <c r="B21" i="78"/>
  <c r="C21" i="78" s="1"/>
  <c r="B17" i="78"/>
  <c r="E17" i="78" s="1"/>
  <c r="B16" i="78"/>
  <c r="E16" i="78" s="1"/>
  <c r="E15" i="78"/>
  <c r="B15" i="78"/>
  <c r="B14" i="78"/>
  <c r="E14" i="78" s="1"/>
  <c r="B13" i="78"/>
  <c r="E13" i="78" s="1"/>
  <c r="B12" i="78"/>
  <c r="E12" i="78" s="1"/>
  <c r="B11" i="78"/>
  <c r="E11" i="78" s="1"/>
  <c r="D12" i="87"/>
  <c r="D11" i="87"/>
  <c r="D10" i="87"/>
  <c r="D9" i="87"/>
  <c r="D8" i="87"/>
  <c r="D7" i="87"/>
  <c r="D6" i="87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10" i="43"/>
  <c r="D9" i="43"/>
  <c r="D8" i="43"/>
  <c r="D7" i="43"/>
  <c r="D6" i="43"/>
  <c r="D5" i="43"/>
  <c r="D4" i="43"/>
  <c r="B2" i="43"/>
  <c r="D29" i="39"/>
  <c r="D28" i="39"/>
  <c r="D27" i="39"/>
  <c r="D26" i="39"/>
  <c r="D25" i="39"/>
  <c r="D24" i="39"/>
  <c r="D23" i="39"/>
  <c r="D22" i="39"/>
  <c r="D21" i="39"/>
  <c r="D20" i="39"/>
  <c r="D19" i="39"/>
  <c r="D12" i="39"/>
  <c r="D11" i="39"/>
  <c r="D10" i="39"/>
  <c r="D9" i="39"/>
  <c r="D8" i="39"/>
  <c r="D7" i="39"/>
  <c r="D6" i="39"/>
  <c r="D5" i="39"/>
  <c r="D4" i="39"/>
  <c r="D13" i="39" s="1"/>
  <c r="D2" i="39" s="1"/>
  <c r="D9" i="34"/>
  <c r="D8" i="34"/>
  <c r="D7" i="34"/>
  <c r="D6" i="34"/>
  <c r="D5" i="34"/>
  <c r="D4" i="34"/>
  <c r="D10" i="34" s="1"/>
  <c r="D2" i="34" s="1"/>
  <c r="B14" i="23"/>
  <c r="D13" i="23"/>
  <c r="D12" i="23"/>
  <c r="D11" i="23"/>
  <c r="D10" i="23"/>
  <c r="D9" i="23"/>
  <c r="D8" i="23"/>
  <c r="D7" i="23"/>
  <c r="D6" i="23"/>
  <c r="D5" i="23"/>
  <c r="D4" i="23"/>
  <c r="B14" i="40"/>
  <c r="D13" i="40"/>
  <c r="D12" i="40"/>
  <c r="D11" i="40"/>
  <c r="D10" i="40"/>
  <c r="D9" i="40"/>
  <c r="D8" i="40"/>
  <c r="D7" i="40"/>
  <c r="D6" i="40"/>
  <c r="D5" i="40"/>
  <c r="D11" i="24"/>
  <c r="D10" i="24"/>
  <c r="D9" i="24"/>
  <c r="D8" i="24"/>
  <c r="D7" i="24"/>
  <c r="D6" i="24"/>
  <c r="D5" i="24"/>
  <c r="D4" i="24"/>
  <c r="D12" i="24" s="1"/>
  <c r="D2" i="24" s="1"/>
  <c r="D14" i="20"/>
  <c r="D13" i="20"/>
  <c r="D12" i="20"/>
  <c r="D11" i="20"/>
  <c r="D10" i="20"/>
  <c r="D9" i="20"/>
  <c r="D8" i="20"/>
  <c r="D7" i="20"/>
  <c r="D6" i="20"/>
  <c r="D5" i="20"/>
  <c r="D15" i="20" s="1"/>
  <c r="D3" i="20" s="1"/>
  <c r="D17" i="21"/>
  <c r="D16" i="21"/>
  <c r="D15" i="21"/>
  <c r="D14" i="21"/>
  <c r="D13" i="21"/>
  <c r="D12" i="21"/>
  <c r="D11" i="21"/>
  <c r="D10" i="21"/>
  <c r="D9" i="21"/>
  <c r="D8" i="21"/>
  <c r="D7" i="21"/>
  <c r="D5" i="21"/>
  <c r="D12" i="64"/>
  <c r="D11" i="64"/>
  <c r="D10" i="64"/>
  <c r="D9" i="64"/>
  <c r="D8" i="64"/>
  <c r="D7" i="64"/>
  <c r="D6" i="64"/>
  <c r="D5" i="64"/>
  <c r="D4" i="64"/>
  <c r="D13" i="64" s="1"/>
  <c r="B2" i="64"/>
  <c r="D11" i="85"/>
  <c r="D10" i="85"/>
  <c r="D9" i="85"/>
  <c r="D12" i="85" s="1"/>
  <c r="D3" i="85" s="1"/>
  <c r="D8" i="85"/>
  <c r="D7" i="85"/>
  <c r="D6" i="85"/>
  <c r="D5" i="85"/>
  <c r="B3" i="85" s="1"/>
  <c r="D9" i="86"/>
  <c r="D8" i="86"/>
  <c r="D7" i="86"/>
  <c r="D6" i="86"/>
  <c r="D5" i="86"/>
  <c r="B4" i="86"/>
  <c r="D4" i="86"/>
  <c r="D17" i="22"/>
  <c r="D16" i="22"/>
  <c r="D15" i="22"/>
  <c r="D14" i="22"/>
  <c r="D13" i="22"/>
  <c r="D12" i="22"/>
  <c r="D11" i="22"/>
  <c r="D10" i="22"/>
  <c r="D9" i="22"/>
  <c r="D8" i="22"/>
  <c r="D7" i="22"/>
  <c r="D6" i="22"/>
  <c r="B18" i="28"/>
  <c r="D16" i="28"/>
  <c r="D15" i="28"/>
  <c r="D14" i="28"/>
  <c r="D13" i="28"/>
  <c r="D12" i="28"/>
  <c r="D11" i="28"/>
  <c r="D10" i="28"/>
  <c r="D9" i="28"/>
  <c r="D8" i="28"/>
  <c r="D7" i="28"/>
  <c r="D6" i="28"/>
  <c r="D5" i="28"/>
  <c r="B15" i="25"/>
  <c r="D13" i="25"/>
  <c r="D12" i="25"/>
  <c r="D11" i="25"/>
  <c r="D10" i="25"/>
  <c r="D9" i="25"/>
  <c r="D8" i="25"/>
  <c r="D7" i="25"/>
  <c r="D6" i="25"/>
  <c r="D5" i="25"/>
  <c r="D4" i="25"/>
  <c r="D14" i="25" s="1"/>
  <c r="D2" i="25" s="1"/>
  <c r="B15" i="26"/>
  <c r="D13" i="26"/>
  <c r="D12" i="26"/>
  <c r="D11" i="26"/>
  <c r="D10" i="26"/>
  <c r="D9" i="26"/>
  <c r="D8" i="26"/>
  <c r="D7" i="26"/>
  <c r="D6" i="26"/>
  <c r="D5" i="26"/>
  <c r="D14" i="26" s="1"/>
  <c r="D3" i="26" s="1"/>
  <c r="B32" i="27"/>
  <c r="D30" i="27"/>
  <c r="D29" i="27"/>
  <c r="D28" i="27"/>
  <c r="D27" i="27"/>
  <c r="D26" i="27"/>
  <c r="D25" i="27"/>
  <c r="D24" i="27"/>
  <c r="D23" i="27"/>
  <c r="D31" i="27" s="1"/>
  <c r="D21" i="27" s="1"/>
  <c r="B21" i="27"/>
  <c r="B15" i="27"/>
  <c r="D13" i="27"/>
  <c r="D12" i="27"/>
  <c r="D11" i="27"/>
  <c r="D10" i="27"/>
  <c r="D9" i="27"/>
  <c r="D8" i="27"/>
  <c r="D7" i="27"/>
  <c r="D6" i="27"/>
  <c r="D5" i="27"/>
  <c r="D14" i="27"/>
  <c r="D3" i="27"/>
  <c r="B3" i="27"/>
  <c r="B12" i="84"/>
  <c r="D10" i="84"/>
  <c r="D9" i="84"/>
  <c r="D8" i="84"/>
  <c r="D7" i="84"/>
  <c r="D6" i="84"/>
  <c r="D5" i="84"/>
  <c r="D11" i="84" s="1"/>
  <c r="B18" i="3"/>
  <c r="D16" i="3"/>
  <c r="D15" i="3"/>
  <c r="D14" i="3"/>
  <c r="D13" i="3"/>
  <c r="D12" i="3"/>
  <c r="D11" i="3"/>
  <c r="D10" i="3"/>
  <c r="D9" i="3"/>
  <c r="D8" i="3"/>
  <c r="D7" i="3"/>
  <c r="D6" i="3"/>
  <c r="D5" i="3"/>
  <c r="B16" i="15"/>
  <c r="D14" i="15"/>
  <c r="D13" i="15"/>
  <c r="D12" i="15"/>
  <c r="D11" i="15"/>
  <c r="D10" i="15"/>
  <c r="D9" i="15"/>
  <c r="D8" i="15"/>
  <c r="D7" i="15"/>
  <c r="D6" i="15"/>
  <c r="D15" i="15"/>
  <c r="D4" i="15" s="1"/>
  <c r="B14" i="17"/>
  <c r="D12" i="17"/>
  <c r="D11" i="17"/>
  <c r="D13" i="17" s="1"/>
  <c r="D4" i="17" s="1"/>
  <c r="D10" i="17"/>
  <c r="D9" i="17"/>
  <c r="D8" i="17"/>
  <c r="D7" i="17"/>
  <c r="D6" i="17"/>
  <c r="D4" i="82"/>
  <c r="D5" i="82"/>
  <c r="D6" i="82"/>
  <c r="D7" i="82"/>
  <c r="D8" i="82"/>
  <c r="D9" i="82"/>
  <c r="D10" i="82"/>
  <c r="D11" i="82"/>
  <c r="D12" i="82"/>
  <c r="D13" i="82"/>
  <c r="D14" i="82"/>
  <c r="D37" i="14"/>
  <c r="D36" i="14"/>
  <c r="D35" i="14"/>
  <c r="D34" i="14"/>
  <c r="D33" i="14"/>
  <c r="D32" i="14"/>
  <c r="D31" i="14"/>
  <c r="D30" i="14"/>
  <c r="D29" i="14"/>
  <c r="D28" i="14"/>
  <c r="D27" i="14"/>
  <c r="D20" i="14"/>
  <c r="D19" i="14"/>
  <c r="D18" i="14"/>
  <c r="D17" i="14"/>
  <c r="D16" i="14"/>
  <c r="D15" i="14"/>
  <c r="D14" i="14"/>
  <c r="D13" i="14"/>
  <c r="D12" i="14"/>
  <c r="D11" i="14"/>
  <c r="D18" i="18"/>
  <c r="D17" i="18"/>
  <c r="D16" i="18"/>
  <c r="D15" i="18"/>
  <c r="D14" i="18"/>
  <c r="D13" i="18"/>
  <c r="D12" i="18"/>
  <c r="D11" i="18"/>
  <c r="D19" i="18" s="1"/>
  <c r="D9" i="18" s="1"/>
  <c r="D11" i="19"/>
  <c r="D12" i="19"/>
  <c r="D13" i="19"/>
  <c r="D14" i="19"/>
  <c r="D15" i="19"/>
  <c r="D16" i="19"/>
  <c r="D20" i="2"/>
  <c r="D19" i="2"/>
  <c r="D18" i="2"/>
  <c r="D17" i="2"/>
  <c r="D16" i="2"/>
  <c r="D15" i="2"/>
  <c r="D14" i="2"/>
  <c r="D13" i="2"/>
  <c r="D12" i="2"/>
  <c r="D11" i="2"/>
  <c r="B9" i="2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24" i="57"/>
  <c r="D23" i="57"/>
  <c r="D22" i="57"/>
  <c r="D21" i="57"/>
  <c r="D20" i="57"/>
  <c r="D19" i="57"/>
  <c r="D18" i="57"/>
  <c r="D17" i="57"/>
  <c r="D16" i="57"/>
  <c r="D15" i="57"/>
  <c r="D14" i="57"/>
  <c r="D13" i="57"/>
  <c r="D12" i="57"/>
  <c r="D11" i="57"/>
  <c r="D10" i="57"/>
  <c r="D21" i="56"/>
  <c r="D20" i="56"/>
  <c r="D19" i="56"/>
  <c r="D18" i="56"/>
  <c r="D17" i="56"/>
  <c r="D16" i="56"/>
  <c r="D15" i="56"/>
  <c r="D14" i="56"/>
  <c r="D13" i="56"/>
  <c r="D12" i="56"/>
  <c r="D11" i="56"/>
  <c r="D10" i="56"/>
  <c r="D22" i="56" s="1"/>
  <c r="D8" i="56" s="1"/>
  <c r="I22" i="6"/>
  <c r="I21" i="6"/>
  <c r="I20" i="6"/>
  <c r="I19" i="6"/>
  <c r="I18" i="6"/>
  <c r="I17" i="6"/>
  <c r="I16" i="6"/>
  <c r="I15" i="6"/>
  <c r="I14" i="6"/>
  <c r="I13" i="6"/>
  <c r="I12" i="6"/>
  <c r="I23" i="6" s="1"/>
  <c r="H10" i="6" s="1"/>
  <c r="G10" i="6"/>
  <c r="D22" i="6"/>
  <c r="D21" i="6"/>
  <c r="D20" i="6"/>
  <c r="D19" i="6"/>
  <c r="D18" i="6"/>
  <c r="D17" i="6"/>
  <c r="D16" i="6"/>
  <c r="D15" i="6"/>
  <c r="D14" i="6"/>
  <c r="D13" i="6"/>
  <c r="D12" i="6"/>
  <c r="B10" i="6"/>
  <c r="D18" i="7"/>
  <c r="D17" i="7"/>
  <c r="D16" i="7"/>
  <c r="D15" i="7"/>
  <c r="D14" i="7"/>
  <c r="D13" i="7"/>
  <c r="D12" i="7"/>
  <c r="D11" i="7"/>
  <c r="B9" i="7"/>
  <c r="D14" i="8"/>
  <c r="D13" i="8"/>
  <c r="D12" i="8"/>
  <c r="D11" i="8"/>
  <c r="D10" i="8"/>
  <c r="D9" i="8"/>
  <c r="D15" i="8" s="1"/>
  <c r="D23" i="29"/>
  <c r="D22" i="29"/>
  <c r="D21" i="29"/>
  <c r="D20" i="29"/>
  <c r="D19" i="29"/>
  <c r="D18" i="29"/>
  <c r="D17" i="29"/>
  <c r="D16" i="29"/>
  <c r="D14" i="29"/>
  <c r="D13" i="29"/>
  <c r="D12" i="29"/>
  <c r="B10" i="29"/>
  <c r="D21" i="80"/>
  <c r="D20" i="80"/>
  <c r="D19" i="80"/>
  <c r="D18" i="80"/>
  <c r="D17" i="80"/>
  <c r="D16" i="80"/>
  <c r="D15" i="80"/>
  <c r="D14" i="80"/>
  <c r="D13" i="80"/>
  <c r="D12" i="80"/>
  <c r="D11" i="80"/>
  <c r="D10" i="80"/>
  <c r="D16" i="9"/>
  <c r="D17" i="9" s="1"/>
  <c r="D15" i="9"/>
  <c r="D14" i="9"/>
  <c r="D13" i="9"/>
  <c r="D12" i="9"/>
  <c r="D11" i="9"/>
  <c r="D10" i="9"/>
  <c r="B9" i="9"/>
  <c r="D9" i="9"/>
  <c r="D18" i="10"/>
  <c r="D17" i="10"/>
  <c r="D16" i="10"/>
  <c r="D15" i="10"/>
  <c r="D14" i="10"/>
  <c r="D13" i="10"/>
  <c r="D12" i="10"/>
  <c r="D11" i="10"/>
  <c r="C9" i="10"/>
  <c r="B24" i="30"/>
  <c r="D24" i="30" s="1"/>
  <c r="B23" i="30"/>
  <c r="D23" i="30"/>
  <c r="D22" i="30"/>
  <c r="D21" i="30"/>
  <c r="D20" i="30"/>
  <c r="D19" i="30"/>
  <c r="D18" i="30"/>
  <c r="D17" i="30"/>
  <c r="D16" i="30"/>
  <c r="D15" i="30"/>
  <c r="D14" i="30"/>
  <c r="D13" i="30"/>
  <c r="D25" i="11"/>
  <c r="D24" i="11"/>
  <c r="D23" i="11"/>
  <c r="D22" i="11"/>
  <c r="D21" i="11"/>
  <c r="D20" i="11"/>
  <c r="D19" i="11"/>
  <c r="D18" i="11"/>
  <c r="D16" i="11"/>
  <c r="D15" i="11"/>
  <c r="D14" i="11"/>
  <c r="B12" i="11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B7" i="12"/>
  <c r="I17" i="13"/>
  <c r="I16" i="13"/>
  <c r="I15" i="13"/>
  <c r="I14" i="13"/>
  <c r="I13" i="13"/>
  <c r="I12" i="13"/>
  <c r="I11" i="13"/>
  <c r="I10" i="13"/>
  <c r="I9" i="13"/>
  <c r="D19" i="13"/>
  <c r="D18" i="13"/>
  <c r="D17" i="13"/>
  <c r="D16" i="13"/>
  <c r="D15" i="13"/>
  <c r="D14" i="13"/>
  <c r="D13" i="13"/>
  <c r="D12" i="13"/>
  <c r="D11" i="13"/>
  <c r="D10" i="13"/>
  <c r="D9" i="13"/>
  <c r="E25" i="78"/>
  <c r="E29" i="78"/>
  <c r="C22" i="78"/>
  <c r="C28" i="78"/>
  <c r="C30" i="78"/>
  <c r="B9" i="18"/>
  <c r="D7" i="9"/>
  <c r="C26" i="78"/>
  <c r="E23" i="78"/>
  <c r="D22" i="80" l="1"/>
  <c r="D8" i="80" s="1"/>
  <c r="D24" i="4"/>
  <c r="D9" i="4" s="1"/>
  <c r="D24" i="29"/>
  <c r="D10" i="29" s="1"/>
  <c r="D18" i="21"/>
  <c r="D3" i="21" s="1"/>
  <c r="D14" i="47"/>
  <c r="D2" i="47" s="1"/>
  <c r="D17" i="3"/>
  <c r="D3" i="3" s="1"/>
  <c r="D13" i="50"/>
  <c r="D2" i="50" s="1"/>
  <c r="D18" i="109"/>
  <c r="D6" i="109" s="1"/>
  <c r="D15" i="73"/>
  <c r="D2" i="73" s="1"/>
  <c r="D11" i="120"/>
  <c r="D2" i="120" s="1"/>
  <c r="D26" i="11"/>
  <c r="D12" i="11" s="1"/>
  <c r="D15" i="82"/>
  <c r="C2" i="82" s="1"/>
  <c r="D10" i="86"/>
  <c r="D21" i="2"/>
  <c r="D25" i="57"/>
  <c r="D8" i="57" s="1"/>
  <c r="D18" i="22"/>
  <c r="D4" i="22" s="1"/>
  <c r="D17" i="48"/>
  <c r="D2" i="48" s="1"/>
  <c r="D12" i="91"/>
  <c r="C2" i="91" s="1"/>
  <c r="D12" i="66"/>
  <c r="D2" i="66" s="1"/>
  <c r="D15" i="117"/>
  <c r="D2" i="117" s="1"/>
  <c r="E21" i="78"/>
  <c r="I18" i="13"/>
  <c r="I7" i="13" s="1"/>
  <c r="D22" i="12"/>
  <c r="D7" i="12" s="1"/>
  <c r="D13" i="87"/>
  <c r="C4" i="87" s="1"/>
  <c r="B2" i="66"/>
  <c r="D9" i="118"/>
  <c r="D2" i="118" s="1"/>
  <c r="D20" i="13"/>
  <c r="D7" i="13" s="1"/>
  <c r="D19" i="10"/>
  <c r="D9" i="10" s="1"/>
  <c r="D23" i="6"/>
  <c r="C10" i="6" s="1"/>
  <c r="D12" i="93"/>
  <c r="D3" i="93" s="1"/>
  <c r="D15" i="59"/>
  <c r="D3" i="59" s="1"/>
  <c r="D19" i="115"/>
  <c r="D3" i="115" s="1"/>
  <c r="D19" i="7"/>
  <c r="D38" i="14"/>
  <c r="D25" i="14" s="1"/>
  <c r="D14" i="23"/>
  <c r="D2" i="23" s="1"/>
  <c r="D12" i="90"/>
  <c r="D15" i="94"/>
  <c r="D2" i="94" s="1"/>
  <c r="D13" i="45"/>
  <c r="C3" i="45" s="1"/>
  <c r="D16" i="54"/>
  <c r="D3" i="54" s="1"/>
  <c r="D20" i="72"/>
  <c r="D3" i="72" s="1"/>
  <c r="D15" i="108"/>
  <c r="D2" i="108" s="1"/>
  <c r="D15" i="79"/>
  <c r="D2" i="79" s="1"/>
  <c r="D17" i="113"/>
  <c r="D2" i="113" s="1"/>
  <c r="D17" i="19"/>
  <c r="D9" i="19" s="1"/>
  <c r="D21" i="14"/>
  <c r="D9" i="14" s="1"/>
  <c r="D17" i="28"/>
  <c r="D3" i="28" s="1"/>
  <c r="D14" i="40"/>
  <c r="D2" i="40" s="1"/>
  <c r="D30" i="39"/>
  <c r="D17" i="39" s="1"/>
  <c r="D11" i="43"/>
  <c r="D11" i="89"/>
  <c r="D2" i="89" s="1"/>
  <c r="D12" i="88"/>
  <c r="C2" i="88" s="1"/>
  <c r="D15" i="97"/>
  <c r="D12" i="119"/>
  <c r="D2" i="119" s="1"/>
  <c r="E18" i="78"/>
  <c r="D25" i="30"/>
  <c r="C9" i="30" s="1"/>
  <c r="B3" i="28"/>
  <c r="D9" i="7"/>
  <c r="E27" i="78"/>
  <c r="E31" i="78" s="1"/>
  <c r="C7" i="78" s="1"/>
  <c r="C24" i="78"/>
  <c r="C31" i="7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6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A. Venturi: très content des essais. Se sens très léger après l'application</t>
        </r>
      </text>
    </comment>
    <comment ref="A7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En cours de test chez F. Richon</t>
        </r>
      </text>
    </comment>
    <comment ref="B166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Essai sous la forme spray en cours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F15" authorId="0" shapeId="0" xr:uid="{00000000-0006-0000-5B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Prix matière + flacon + 20%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4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5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6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7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E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6F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70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1" authorId="0" shapeId="0" xr:uid="{00000000-0006-0000-71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1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Pointe spatule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1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Pointe spatule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D8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voir 1ère modif. Effe. Pour Anne-Marie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</author>
  </authors>
  <commentList>
    <comment ref="A16" authorId="0" shapeId="0" xr:uid="{00000000-0006-0000-2700-000001000000}">
      <text>
        <r>
          <rPr>
            <b/>
            <sz val="9"/>
            <color indexed="81"/>
            <rFont val="Tahoma"/>
            <family val="2"/>
          </rPr>
          <t>Claude et Laura:</t>
        </r>
        <r>
          <rPr>
            <sz val="9"/>
            <color indexed="81"/>
            <rFont val="Tahoma"/>
            <family val="2"/>
          </rPr>
          <t xml:space="preserve">
Propre culture - hydrodistillation par Vitaflore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A4" authorId="0" shapeId="0" xr:uid="{00000000-0006-0000-37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5" authorId="0" shapeId="0" xr:uid="{00000000-0006-0000-3700-000002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6" authorId="0" shapeId="0" xr:uid="{00000000-0006-0000-3700-000003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7" authorId="0" shapeId="0" xr:uid="{00000000-0006-0000-3700-000004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B5" authorId="0" shapeId="0" xr:uid="{00000000-0006-0000-3E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2 gttes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 Revilliod</author>
  </authors>
  <commentList>
    <comment ref="A4" authorId="0" shapeId="0" xr:uid="{00000000-0006-0000-5600-000001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5" authorId="0" shapeId="0" xr:uid="{00000000-0006-0000-5600-000002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6" authorId="0" shapeId="0" xr:uid="{00000000-0006-0000-5600-000003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7" authorId="0" shapeId="0" xr:uid="{00000000-0006-0000-5600-000004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  <comment ref="A8" authorId="0" shapeId="0" xr:uid="{00000000-0006-0000-5600-000005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Concentration</t>
        </r>
      </text>
    </comment>
    <comment ref="A9" authorId="0" shapeId="0" xr:uid="{00000000-0006-0000-5600-000006000000}">
      <text>
        <r>
          <rPr>
            <b/>
            <sz val="8"/>
            <color indexed="81"/>
            <rFont val="Tahoma"/>
            <family val="2"/>
          </rPr>
          <t>Claude et Laura Revilliod:</t>
        </r>
        <r>
          <rPr>
            <sz val="8"/>
            <color indexed="81"/>
            <rFont val="Tahoma"/>
            <family val="2"/>
          </rPr>
          <t xml:space="preserve">
Calmante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et Laura</author>
  </authors>
  <commentList>
    <comment ref="D1" authorId="0" shapeId="0" xr:uid="{00000000-0006-0000-5900-000001000000}">
      <text>
        <r>
          <rPr>
            <b/>
            <sz val="9"/>
            <color indexed="81"/>
            <rFont val="Tahoma"/>
            <family val="2"/>
          </rPr>
          <t>Claude et Laura:</t>
        </r>
        <r>
          <rPr>
            <sz val="9"/>
            <color indexed="81"/>
            <rFont val="Tahoma"/>
            <family val="2"/>
          </rPr>
          <t xml:space="preserve">
mais existe depuis env. 2 ans niveau familial</t>
        </r>
      </text>
    </comment>
  </commentList>
</comments>
</file>

<file path=xl/sharedStrings.xml><?xml version="1.0" encoding="utf-8"?>
<sst xmlns="http://schemas.openxmlformats.org/spreadsheetml/2006/main" count="2852" uniqueCount="1131">
  <si>
    <t xml:space="preserve">antifongique et antiparasitaire ,  anti-virale et stimulante immunitaire,  anti-bactérienne à très large spectre et à action puissante,  tonique et aphrodisiaque, antalgique percutanée (atténue la sensation de douleur), carminative, anti-nauséeuse, facilite l'élimination des gaz </t>
  </si>
  <si>
    <t>DERMOCAUSTIQUE (irritant cutané) : pas de bain ou d’application pure sur la peau. , Ne pas utiliser chez les enfants de moins de 6 ans et chez les femmes enceintes., A utiliser en faibles doses et de manière limitée dans le temps</t>
  </si>
  <si>
    <t>HE Tea-Tree (gttes)</t>
  </si>
  <si>
    <t xml:space="preserve"> Antibactérien majeur à large spectre, Antiviral puissant, Antiparasitaire et antifongique très efficace, Antiasthénique et neurotonique, Immunostimulant puissant, Décongestionnant veineux  et lymphatique, Radioprotecteur, Antispasmodique</t>
  </si>
  <si>
    <t>HE Palmarosa</t>
  </si>
  <si>
    <t>Interdit aux femmes enceintes sauf pour faciliter l'accouchement</t>
  </si>
  <si>
    <t>HE Ledon du Groenland</t>
  </si>
  <si>
    <t>Applications:</t>
  </si>
  <si>
    <t>Contres indications</t>
  </si>
  <si>
    <t>HE Hélichryse Italienne</t>
  </si>
  <si>
    <t xml:space="preserve">- Mucolytique et anticatarrhale très puissante, , - Régulatrice et tonique cardiaque, , - Anti-inflammatoire, , - Antispasmodique, antitussive, , - Antibactérienne, , - Antiseptique, , , , , , </t>
  </si>
  <si>
    <t xml:space="preserve">Déconseillé chez la femme enceinte et allaitante, Voie interne réservée au thérapeute, Sensibilisation de type allergique possible, HE très puissante, à utiliser avec modération, </t>
  </si>
  <si>
    <t>Mandarine (Citrus reticulata)</t>
  </si>
  <si>
    <t>Antispasmodique- Puissant calmant- Sédatif- Relaxant- Favorise le sommeil- Antiseptique- Tonique digestif, laxatif doux, carminatif- Stimulant gastrique et hépatique</t>
  </si>
  <si>
    <t>tél. 079 464 4754</t>
  </si>
  <si>
    <t>Baume soin articulaire &amp; ligamentaire</t>
  </si>
  <si>
    <t>22d</t>
  </si>
  <si>
    <t>Mélange HE couperose / varices</t>
  </si>
  <si>
    <t>Créme hydratante avec protection solaire minérale: ATT. reste blanc opaque à l'application</t>
  </si>
  <si>
    <t>Huile de massage soin tendon "collé" sur cicatrice</t>
  </si>
  <si>
    <t>67c</t>
  </si>
  <si>
    <t>Huile de massage soin tendon "collé" sur cicatrice (analogue Dupuytrens)</t>
  </si>
  <si>
    <t xml:space="preserve">Mélange HE préparation examens </t>
  </si>
  <si>
    <t>Calme les angoisses, le stress et améliore la concentration</t>
  </si>
  <si>
    <t>Créme de soin et drainage prostate</t>
  </si>
  <si>
    <t xml:space="preserve">Crème de soin en cas de constipation </t>
  </si>
  <si>
    <t>Crème soin en cas de constipation (N° 93)</t>
  </si>
  <si>
    <t>-</t>
  </si>
  <si>
    <t xml:space="preserve">En massage sur le bas ventre et sur le bas du dos en duo avec application de choux cuit à la vapeur enrobé dans un tissu vinaigré </t>
  </si>
  <si>
    <t>Consulter un médecin au delà d'une semaine de constipation</t>
  </si>
  <si>
    <t>Antibactérien très puissant à spectre large, Antivirale et stimulant immunitaire, Fongicide, Parasiticide, antifermentaire, tonique utérine et emménagogue, stimulant respiratoire et nerveux, hyperémiante, anticoagulant, fluidifiant sanguin</t>
  </si>
  <si>
    <t>Voie externe (dermocaustique), déconseillé au enfant de moins de 6 ans et aux femmes enceintes. Pas d'usage prolongé (&gt; 1 mois)</t>
  </si>
  <si>
    <t>Mélange HE anti-parasitaire</t>
  </si>
  <si>
    <t>Huile et mélange HE pour soin constipation légère (préventif)</t>
  </si>
  <si>
    <t>Huile de soin en cas de constipation légère (78)</t>
  </si>
  <si>
    <r>
      <t>Pour plus d'information</t>
    </r>
    <r>
      <rPr>
        <sz val="8"/>
        <rFont val="Arial"/>
        <family val="2"/>
      </rPr>
      <t>: www.vitakaruna.com</t>
    </r>
  </si>
  <si>
    <t>Bergamote (Citrus bergamia)</t>
  </si>
  <si>
    <t>Carotte (graines) (Daucus carota (graines))</t>
  </si>
  <si>
    <t>Huile de de soin cicatrisante (soin cicatrices récentes ou anciennes) (90)</t>
  </si>
  <si>
    <t>Camomille noble (Anthemis nobilis L. ssp. chamaemelum nobile)</t>
  </si>
  <si>
    <t>Quelques gouttes sur la zone à traîter, en massage léger sur les cicatrices récentes et de manière plus intense sur les anciennes cicatrices</t>
  </si>
  <si>
    <t>Huile de soin asthme allergique (100)</t>
  </si>
  <si>
    <t>Khella (Ammi visnaga)</t>
  </si>
  <si>
    <r>
      <t>VITA Karuna</t>
    </r>
    <r>
      <rPr>
        <b/>
        <sz val="10"/>
        <rFont val="Arial"/>
        <family val="2"/>
      </rPr>
      <t>: Fabrication artisanale de produit pour les soins et cosmétiques à base de plantes et de leurs dérivés</t>
    </r>
  </si>
  <si>
    <t xml:space="preserve">Baume de soin en cas de douleur </t>
  </si>
  <si>
    <t>Baume de soin en cas de douleur (douleur lancinante et diffuse)</t>
  </si>
  <si>
    <t>Mélange d'huiles essentielles à caractères anaphrodisiaque</t>
  </si>
  <si>
    <t>Mélange d'huiles essentielles à caractères anaphrodisiaque et hypothyroidien pour le chat</t>
  </si>
  <si>
    <t>Mélange d'huile essentielles anti-infectieuxpour les soins en cas de toux à appliquer en diffusion</t>
  </si>
  <si>
    <t>Mélange d'huile essentielles pour le soin en cas de sinusite (anti-infectieux et mucolytique)</t>
  </si>
  <si>
    <t>Huile de soin désinfectante et cicatrisante en cas de coupure</t>
  </si>
  <si>
    <t>Crème de soin en cas de arthrite - capsulite - manque de souplesse articulaire</t>
  </si>
  <si>
    <t>Irritante à l'état pure : diluer à 20 % dans une huile végétale, -     Déconseillée aux femmes enceintes et aux enfants de moins de 6 ans. ATTENTION en cas de sensibilité connue au glaucome aigu.</t>
  </si>
  <si>
    <t>Arnica (extrait CO2) (Arnica montana)</t>
  </si>
  <si>
    <t>Déconseillée chez la femme enceinte., Tenir hors de portée des enfants., Toxique par ingestion - ne pas ingérer</t>
  </si>
  <si>
    <t>Soin en cas d'angoisse ou d'anxiété ou en prévention d'un burn-out (72)</t>
  </si>
  <si>
    <t>Verveine citronnée (Lippia citriodora)</t>
  </si>
  <si>
    <t xml:space="preserve">Antidépressive, sédative puissante,, , Anti-inflammatoire efficace, , Anti-névralgique, , - Stomachique, eupeptique, , Tonique vésiculaire et pancréatique, , - Harmonisante endocrinienne (thyroïde, pancréas), , , , </t>
  </si>
  <si>
    <t xml:space="preserve">Ne pas utiliser pendant les quatre premiers mois de grossesse., Irritation cutanée possible ; diluer et effectuer un test préliminaire d'application du mélange dans le pli du coude.,       Photosensibilisante : éviter l’exposition au soleil ou aux UV après une application de cette huile., , , , , , , , , , , , , , , , , , , , , , , </t>
  </si>
  <si>
    <t>Encens Oliban (Boswellia carterii birdw)</t>
  </si>
  <si>
    <t>Mandarine rouge (Citrus reticulata)</t>
  </si>
  <si>
    <t>Ylang-Ylang (Cananga Odorata)</t>
  </si>
  <si>
    <t xml:space="preserve">Calmant respiratoire et cardiaque, - Tonique, stimulant intellectuel et sexuel, ,       - Equilibrante nerveuse, antidépressive , - Hypotenseur, antiarythmique, Régénérateur cellulaire et Antiseptique, ,       - Séborégulatrice, Tonique de la peau et des cheveux de tout type, ,       - Antidiabétique, , , , </t>
  </si>
  <si>
    <t>Pruche (Tsuga cadanensis)</t>
  </si>
  <si>
    <t xml:space="preserve">Equilibrante nerveuse, renforce et protège le système énergétique, ,       - "Huile de passage", réconforte, facilite le "lâcher-prise", ,       - Stimule l'imagination et l'inspiration, ,       - Mucolytique, ,       - Anti-infectieuse, ,       - Immunostimulante, ,       - Vasoconstricteur,    , , , , , , , , , , , , </t>
  </si>
  <si>
    <t>Aucune contre-indication connue aux doses physiologiques</t>
  </si>
  <si>
    <t>- Transcutanée: 4 gttes sur plexus solaire 2 - 3 x / jour</t>
  </si>
  <si>
    <t>- Absorption orale: 2 gouttes sur un sucre ou une cuillère d'huile d'olive: 2 - 3x /j</t>
  </si>
  <si>
    <t>- En massage sur la nuque: 4-5 gouttes dans une cuillère d'huile de massage 2-3 x/j</t>
  </si>
  <si>
    <t>ou 8 gouttes pures le long de la colonne vertébrale</t>
  </si>
  <si>
    <t>Mélange HE angoisse / anxiété / Burn-out</t>
  </si>
  <si>
    <t>Mélange HE pour le soin des états d'angoisse ou de forte anxiété, prévention de burn-out</t>
  </si>
  <si>
    <t>Huile essentielles dont aucune toxicité n'a été observée aux doses physiologiques mais allergisant potentiel sur la peau.. Application à éviter: Usage transcutané modéré.</t>
  </si>
  <si>
    <t>tonique, neurotonique, énergisante puissante- antivirale et microbicide exceptionnelle, antifongique (++++), - immunostimulante, stimulante de l'appareil cardiorespiratoire- anticatarrhale, expectorante, dégagement des voies respiratoires</t>
  </si>
  <si>
    <t>Huile essentielles dont aucune toxicité n'a été observée aux doses physiologiques. Application à éviter: cf. principes généraux d'application</t>
  </si>
  <si>
    <t xml:space="preserve">Recette N°: </t>
  </si>
  <si>
    <t>Crème de soin en cas tache brune cutané (84)</t>
  </si>
  <si>
    <t>En massage sur les zones à traîter, plutôt pour un traitement en cours de nuit.</t>
  </si>
  <si>
    <t>ATTENTION: Eviter d'appliquer sur les zones de peau exposées au soleil</t>
  </si>
  <si>
    <t>Laver au savon avant exposition au soleil</t>
  </si>
  <si>
    <t>Crème Phytogel soin taches vielliesses</t>
  </si>
  <si>
    <t>92b</t>
  </si>
  <si>
    <t>Ginkgo Biloba (Ginkgo Biloba) Extrait TM</t>
  </si>
  <si>
    <t>vasodilatateur artériolaire, vasoconstricteur veineux, renforçateur de la résistance capillaire, anti-aggrégant plaquettaire, diminue l'hyperperméabilité capillaire, améliore l'irrigation tissulaire, active le métabolisme cellulaire (niveau cortical), ...</t>
  </si>
  <si>
    <t>Muscade (noix) (Myristica fragrans)</t>
  </si>
  <si>
    <t xml:space="preserve">Tonique général, cérébral et circulatoire, - Aphrodisiaque, - Stimulant de la digestion, carminatif et digestif, facilite l'élimination des gaz, - Antalgique (combat la douleur), analgésique, - Emménagogue (provoque et régularise les règles), favorise l'accouchement, - Antiseptique, anti-parasitaire, voir maladie de Raynaud, , , , , , , , , , , , , , , , , , , </t>
  </si>
  <si>
    <t xml:space="preserve">A forte dose, stupéfiante (diminue la sensibilité et la réaction aux stimuli), -     Déconseillée aux femmes enceintes (en dehors de l'accouchement) et aux enfants de moins de 6 ans, -     Activité hormonale, , , , , , , , , , , , , , , , , , , , , , , </t>
  </si>
  <si>
    <t>Pour plus d'info: www.vitakaruna.com</t>
  </si>
  <si>
    <t>HE Menthe poivrée</t>
  </si>
  <si>
    <t xml:space="preserve">- Renforçateur des immunités naturelles, régulateur des métabolismes,, - Tonique du système nerveux, - Antiseptique général et bactéricide,       - Antiviral, - Tonique digestif, carminatif, dépuratif général ,       - Vitamin P-like (action sur la micro-circulation, diminution de la perméabilité des capillaires et augmentation de leur résitance) , fluidifiant sanguin, maintien de la jeunesse tissulaire, , , , , , , , , , , , , , , , , , , , </t>
  </si>
  <si>
    <t>Spray de massage à vertus toniques</t>
  </si>
  <si>
    <t>Spray de massage à vertus calmantes</t>
  </si>
  <si>
    <t>Thym à thujanol (Thymus vulgaris thujanoliferum)</t>
  </si>
  <si>
    <t xml:space="preserve">Pour une application cutanée : diluer à 20% pour un usage pédiatrique ou pour une peau sensible., -     L'usage interne doit être limité en quantité et dans la durée., , , , , , , , , , , , , , , , , , , , , , , , </t>
  </si>
  <si>
    <t>Origan compacte (Origanum compactum)</t>
  </si>
  <si>
    <t xml:space="preserve">Antibactérienne puissante à large spectre d'action, Fongicide, mycobactéricide, Parasiticide, Antivirale, Immunostimulante, Positivante, Tonique et stimulante générale, </t>
  </si>
  <si>
    <t>Déconseillé aux femmes enceinte, aux enfants de moins de 6 ans et durant la grossesse. Légèrement dermocaustique.</t>
  </si>
  <si>
    <r>
      <t>ATTENTION</t>
    </r>
    <r>
      <rPr>
        <sz val="10"/>
        <rFont val="Arial"/>
      </rPr>
      <t>: éviter tout contact avec les muqueuses ou les yeux</t>
    </r>
  </si>
  <si>
    <t>Spray de massage à vertus calmantes (83)</t>
  </si>
  <si>
    <t>Lavande vrai (Off.) (Lavandula angustifolia P. Miller)</t>
  </si>
  <si>
    <t xml:space="preserve">Cette huile est photosensibilisante. Ne pas s 'exposer au soleil après une application cutanée de cette huile., - Déconseillée pendant les 3 premiers mois de la grossesse., , , , , , , , , , , , , , , , , , , , , , , , </t>
  </si>
  <si>
    <t>Carotte (Daucus carota (graines))</t>
  </si>
  <si>
    <t>Romarin verbénone (Rosmarinus officinalis var. verbenoniferum)</t>
  </si>
  <si>
    <t xml:space="preserve">Anticatarrhal, mucolytique, - Régénérateur hépatocytaire et drainante hépatique, - Régulateur endocrinien, - Lipolytique, - Equilibrant du système nerveux, - Tonique cutané, cicatrisant, - Anti-infectieux, - Antiseptique, - Tonique cardiaque, , , , , , , , , , , , , , , , , </t>
  </si>
  <si>
    <t xml:space="preserve">Cette huile contient des cétones (risque neurotoxique et abortif) : à ne pas utiliser en cas de grossesse, pour les sujets épileptiques, les femmes allaitantes et les bébés., , , , , , , , , , , , , , , , , , , , , , , , , </t>
  </si>
  <si>
    <t>Gingembre (Zinziber officinalis roscoe)</t>
  </si>
  <si>
    <t xml:space="preserve">- Stimulant, tonique sexuel, aphrodisiaque puissant , - Apéritif, stomachique, carminatif, tonique du système digestif remarquable , - Laxatif léger, - Antalgique, anti-inflammatoire, - Antitussif, antispasmodique, , , , , , , , , , , , </t>
  </si>
  <si>
    <t>Ledon du Groenland (Ledum groenlandicum)</t>
  </si>
  <si>
    <t xml:space="preserve">Favorise le drainage du foie et la régénérescence des cellules hépatiques, ,       - Décongestive, ,       - Anti-inflammatoire, ,       - Antispasmodique, ,       - Antiallergique, ,       - Antiseptique aérienne,    , , , </t>
  </si>
  <si>
    <t xml:space="preserve">-    Déconseillé aux enfants de moins de 6 ans et chez la femme enceinte et allaitante., -    Déconseillé aux personnes prenant des médicaments pour éclaircir le sang ou des coumarines., -    Pas d'usage prolongé sans l'avis d'un aromathérapeute, , , , , , , , , , , , , , , , , , , , , , , </t>
  </si>
  <si>
    <t xml:space="preserve">Huile de soin anti-inflammatoire et cicatrisante </t>
  </si>
  <si>
    <t>Huile de soin anti-inflammatoire et cicatrisante (soin des cicatrices récentes et anciennes)</t>
  </si>
  <si>
    <t>Soin prostate (91)</t>
  </si>
  <si>
    <t>Myrte commune (Myrtus communis L. sb. 1,8-cineoliferum)</t>
  </si>
  <si>
    <t>Lentisque pistachier  (Pistacia lentiscus)</t>
  </si>
  <si>
    <t>- Locale en massage léger: 1 noisette sur la peau sur le bas ventre et une "noisette" sur le bas du dos 3 - 4 x / j</t>
  </si>
  <si>
    <t>(éviter les muqueuses et les yeux)</t>
  </si>
  <si>
    <t xml:space="preserve">Ce mélange est une huile végétale (huile d'olive) contenant env. 5% d'huiles essentielles: elle est utilisée </t>
  </si>
  <si>
    <t>- en absorption: 1/2 cuillère à café juste avant les repas 2-3x/jour durant env. 7 jours (disparition du gêne digestif)</t>
  </si>
  <si>
    <t>- en massage: sur le ventre sur la zone douloureuse</t>
  </si>
  <si>
    <r>
      <t>ATTENTION</t>
    </r>
    <r>
      <rPr>
        <sz val="10"/>
        <rFont val="Arial"/>
      </rPr>
      <t>: Les maux de ventre sont à l'origine de problèmes très variés et peuvent quelques fois</t>
    </r>
  </si>
  <si>
    <t>être le symptôme de problèmes graves.</t>
  </si>
  <si>
    <t>Il est toujours fortement conseillé de voir son médecin si les douleurs persistent ou s'aggravent</t>
  </si>
  <si>
    <t>Mélange huileux stimulant et équilibrant digestif</t>
  </si>
  <si>
    <t>Mélange huileux à absorber ou en massage en cas de problème digestif ou de fonction hépatique fatiguée</t>
  </si>
  <si>
    <t>Préparations pour animaux</t>
  </si>
  <si>
    <t>avant et après effort pour les cheveaux</t>
  </si>
  <si>
    <t>- Locale en massage léger: 1 noisette / 1 - 2 coup de spray sur la peau dans la zone douloureuse 2 - 3 x / jour</t>
  </si>
  <si>
    <t xml:space="preserve"> ou en cas de début de sensation de froid (éviter les muqueuses et les yeux)</t>
  </si>
  <si>
    <t>Mélange HE insomnie / stress (aide à l'endormissement)</t>
  </si>
  <si>
    <t>Mélange calmant et sédatif -&gt; aide à l'endormissement</t>
  </si>
  <si>
    <t>Mélange HE fibromyalgie calmant</t>
  </si>
  <si>
    <t>Mélange tonifiant, soin dépression, calmant la douleur</t>
  </si>
  <si>
    <t>Huile anti-migraine</t>
  </si>
  <si>
    <t>Basilic tropical (Ocimum basilicum var. basilicum)</t>
  </si>
  <si>
    <t>Anti-migraine, articulaire (nuque) ou stress</t>
  </si>
  <si>
    <t>Crème neutre</t>
  </si>
  <si>
    <t>CREME PHYTOGEL ANTI-ACNEE</t>
  </si>
  <si>
    <t>Crème phytogel pour le soin de l'acnée (adulte et adolescents)</t>
  </si>
  <si>
    <t>Mélange HE angoisse / anxiété</t>
  </si>
  <si>
    <t>Mélange HE pour le soin des états d'angoisse ou de forte anxiété</t>
  </si>
  <si>
    <t>Mélange HE angoisse / dépression (aide en cas de fibromyalgie)</t>
  </si>
  <si>
    <t>Angoisse et dépression légère générant des problèmes d'insomnie</t>
  </si>
  <si>
    <t>Crème douleur musculaire (cf. fibromyalgie)</t>
  </si>
  <si>
    <t>Crème de soin en cas de douleur musculaire ou articulaire</t>
  </si>
  <si>
    <t>Mélange HE stress / fatigue nerveuse</t>
  </si>
  <si>
    <t>Mélange calmant et sédatif</t>
  </si>
  <si>
    <t>CREME PHYTOGEL ANTI-SAIGNEMENT</t>
  </si>
  <si>
    <t>Crème phytogel pour le soin du nez en cas de tendance hémorragique</t>
  </si>
  <si>
    <t>CREME PHYTOGEL ANTI-DOULEUR ANTI-HEMATOME</t>
  </si>
  <si>
    <t>Crème PHYTOGEL calmante en cas de choc violent ayant généré un hématome</t>
  </si>
  <si>
    <t>Crème de soin préventive en cas de cystite</t>
  </si>
  <si>
    <t>Crème de soin en cas de cystite en prévention ou dans des cas légers</t>
  </si>
  <si>
    <t>Mélange HE en cas de toux sèche, légèrement spasmodique</t>
  </si>
  <si>
    <t>Crème Phytogel en cas de sinusite, toux grasse</t>
  </si>
  <si>
    <t>Crème Phytogel en cas de rhume, sinusite, toux grasse ou début de bronchite</t>
  </si>
  <si>
    <t>Crème de soin douleur musculaire</t>
  </si>
  <si>
    <t>Crème de soin en cas de douleur musculaire, articulaire ou ligamentaire suite à un traumatisme</t>
  </si>
  <si>
    <t>Mélange HE de soin en cas de bouffée de chaleur</t>
  </si>
  <si>
    <t>Soin en cas de bouffée de chaleur et ménopause</t>
  </si>
  <si>
    <t>Mélange HE en cas de forte mycose</t>
  </si>
  <si>
    <t>Mycose sous ongle (unguéale)</t>
  </si>
  <si>
    <t>Crème de soin en cas de mauvaise odeur et mycose</t>
  </si>
  <si>
    <t>Soin en cas de mauvaise odeur et mycose ou irritations mycosiques de la peau</t>
  </si>
  <si>
    <t>Baume soin peau irritée - kératose pilaire rouge</t>
  </si>
  <si>
    <t>Crème de soin en cas d'arthrose + polyarthrite rhumatoide</t>
  </si>
  <si>
    <t>Calme les douleurs et stabilise la déformation articulaires</t>
  </si>
  <si>
    <t>Spray atmosphère calmant</t>
  </si>
  <si>
    <t>Spary ambiance à effet calmant</t>
  </si>
  <si>
    <t>Mélange HE en cas d'acouphène</t>
  </si>
  <si>
    <t>Baume soin en cas de migraine</t>
  </si>
  <si>
    <t>28c</t>
  </si>
  <si>
    <t>Baume soin gencives</t>
  </si>
  <si>
    <t>51b</t>
  </si>
  <si>
    <t>Baume de soin en cas d'aphte ou de gengivite</t>
  </si>
  <si>
    <t>Gel neutre naturel</t>
  </si>
  <si>
    <t>Déodorant Naturel (arôme citronnelle)</t>
  </si>
  <si>
    <t>Déodorant en cas de transpiration excessive + arôme citronnelle</t>
  </si>
  <si>
    <t>Spray de soin cicatrisant en cas d'irritations de la peau (pour chien)</t>
  </si>
  <si>
    <t>Spray de soin cicatrisant pour les peaux irritées (application canine) (104)</t>
  </si>
  <si>
    <t>Déconseillée chez les animaux portants et en bas âge. Eviter dans tous les cas les muqueuses et les yeux</t>
  </si>
  <si>
    <t>Géranium rosat (Pelargonium X asperum var Egypt)</t>
  </si>
  <si>
    <t>Teat Tree (Melaleuca alternifolia)</t>
  </si>
  <si>
    <t>Déconseillé dans les trois premiers mois de la grossesse</t>
  </si>
  <si>
    <t>Clou de girofle (Eugenia caryophyllata)</t>
  </si>
  <si>
    <t xml:space="preserve">Anti-infectieuse ,       - Antibactérienne puissante à large spectre ,       - Antivirale,       - Antifongique, - Antiparasitaire,       - Antiseptique, - Stimulante générale,       - Neurotonique,       - Utérotonique,       - Hypertensive,       - Aphrodisiaque légère  , - Cautérisante cutanée et pulpaire,       - Stomachique, carminative,       - Stimulante immunitaire,       - Anesthésiante , , , , , , , , , , , </t>
  </si>
  <si>
    <t xml:space="preserve">Huile dermocaustique, utiliser systématiquement diluée en usage externe au maximum à 20% dans une huile végétale,             Déconseillée aux femmes enceintes et allaitantes et aux enfants de moins de 6 ans., , , , , , , , , , , , , , , , , , , , , , , , </t>
  </si>
  <si>
    <t>Déconseillée aux animaux portants</t>
  </si>
  <si>
    <t>Estragon (artemisia dracunculus)</t>
  </si>
  <si>
    <t xml:space="preserve">  A éviter pendant la grossesse, -     Pas d'usage prolongée sans l'avis d'un aromathérapeute, -     Dermocaustique : à utiliser diluée dans une huile végétale à 20% maximum, , , , , , , , , , , , , , , , , , , , , , , </t>
  </si>
  <si>
    <t>- Spray directement sur la peau sur la zone irritée. Un massage léger améliorera la pénétration des composés actifs dans le derme.</t>
  </si>
  <si>
    <t>(ATTENTION: Ne pas utiliser dans le cas des chats: la présence de dérivés phénolique est très hépatotoxique pour eux)</t>
  </si>
  <si>
    <t>Mélange HE en cas de bourdonnement d'oreille (acouphène)</t>
  </si>
  <si>
    <t>Mélange HE kyste</t>
  </si>
  <si>
    <t>Mélange HE renforçateur hépatique</t>
  </si>
  <si>
    <t>Mélange HE pour le soin du système hépatique</t>
  </si>
  <si>
    <t>Spray désinfectant pour les mains</t>
  </si>
  <si>
    <t>Spray désinfectant pour les mains (antibactérien et anti-viral)</t>
  </si>
  <si>
    <t>Mélange HE en cas de Mononucléose infectieuse</t>
  </si>
  <si>
    <t>Baume de soin jambe lourde - phlébite</t>
  </si>
  <si>
    <t>Huile de soin: hypermucosité irritante des oreilles (pour chien)</t>
  </si>
  <si>
    <t>Huile de soin en cas d'hypermucosité des oreilles (pour chien)</t>
  </si>
  <si>
    <t>98b</t>
  </si>
  <si>
    <t>Mélange HE digestif</t>
  </si>
  <si>
    <t>Mélange HE pour massage: arthrite, tennis-elbow, épicondilite</t>
  </si>
  <si>
    <t>Huile de soin en cas d'hypermucosité auriculaire irritante pour le chien (207)</t>
  </si>
  <si>
    <t>Eucalyptus radiata (Eucalyptus radiata)</t>
  </si>
  <si>
    <t xml:space="preserve">Déconseillé dans les trois premiers mois de la grossesse, , -       Toxicité : aux doses thérapeutiques, aucun risque toxique,               à doses supérieures aux doses thérapeutiques : troubles gastriques, baisse de la tension artérielle et de la température corporelle,               à fortes doses (ingestion de plus de 10 ml d'huile essentielle) : neurotoxique et épileptogène,               DL 50 : 1,7 ml/Kg, chez le rat., , , , , , , , , , , , , , , , , , , , </t>
  </si>
  <si>
    <t>- En massage péri-auriculaire (1 - 3x / jour)</t>
  </si>
  <si>
    <t>Anti-inflammatoire et antirhumatismale puissante, Antalgique remarquable, apaisante cutanée, Calmante, sédative, hypotensive, Antispasmodique efficace, Fongicide, Répulsive des moustiques</t>
  </si>
  <si>
    <t>Type HE</t>
  </si>
  <si>
    <t>Caractéristiques</t>
  </si>
  <si>
    <t>Anticatarrhale, expectorante, Cicatrisante, Stimulant des défenses immunitaires, Antidépressive ,  Antitumorale (encore à l'état de recherche)</t>
  </si>
  <si>
    <t>Déconseillée dans les 3 premiers mois de la grossesse</t>
  </si>
  <si>
    <t>Baume ou crème soin arthrite-crampe musculaire</t>
  </si>
  <si>
    <t>Soigne en cas de crampe musculaire (+++: 29) et tendinite, Tennis-elbow (29d) ou autres douleurs rhumatismales (29e)</t>
  </si>
  <si>
    <t>Lantane (Lantana camara)</t>
  </si>
  <si>
    <t xml:space="preserve">- Anticatarrhale, mucolytique, - Anti-virale, - Emménagogue, - Cicatrisante , , , , , , , , , , , , , , , , , , , , , , </t>
  </si>
  <si>
    <t xml:space="preserve">Huile essentielle interdite aux bébés, enfants, femmes enceintes (neurotoxique et abortive liée à la présence de cétones). A utiliser avec précautions et sous des formes diluées., , , , , , , , , , , , , , , , , , , , , , , , , </t>
  </si>
  <si>
    <t>9b</t>
  </si>
  <si>
    <t>Mélange HE: Asthme allergique</t>
  </si>
  <si>
    <t>Asthme allergique</t>
  </si>
  <si>
    <t>Mélange HE: Colique intestinale</t>
  </si>
  <si>
    <t>Colique intestinale</t>
  </si>
  <si>
    <t>Mélange HE: Diahrrée infectieuse</t>
  </si>
  <si>
    <t>Diahrrée infectieuse</t>
  </si>
  <si>
    <t xml:space="preserve">Spray anti-moustique </t>
  </si>
  <si>
    <t xml:space="preserve">Purifiant, antiseptique, - Régénérant cutané, - Sédatif et calmant, - Antispasmodique,       - Carminatif, digestif, laxatif, - Vermifuge, , , , , , , , , , , , , , , , , , , , </t>
  </si>
  <si>
    <t>Eviter toute exposition au soleil après une application cutanée. Très photosensibilisante.</t>
  </si>
  <si>
    <t>Cannelle de Chine (écorce) (Cinnamomum verum)</t>
  </si>
  <si>
    <t>Par voie orale: 3 gttes dans une cuillère à café d'huile d'olive ou sur un sucre avant ou après les repas 3x/j durant 7 - 10 jours</t>
  </si>
  <si>
    <t>Eucalyptus citronné (Eucalyptus citriodora)</t>
  </si>
  <si>
    <t>Marjolaine des jardins (Origanum majorana L.)</t>
  </si>
  <si>
    <t xml:space="preserve">Angoisse, insomnie, dépression nerveuse, agitation, , - Névrite (inflammation d'un nerf) virale, tendinites, arthrites, rhumatismes articulaires, , - Ulcère de l'estomac et du duodenum (partie de l'intestin à la sortie de l'estomac), entérocolite inflammatoire, , - Manque d'appétit, insuffisance digestive, , - Acné, peau très grasse, mycoses, , - Parasitoses, , , , , , </t>
  </si>
  <si>
    <t>Calmante nerveuse, sédatif, action anti-dépressive, équilibrante très puissante-    Antispasmodique neurotrope-  Antidépressive, psychoactive-  Régénérante cutanée, revitalisant tissulaire-    Anti-inflammatoire-  Anti-infectieuse, antibactérienne</t>
  </si>
  <si>
    <t>Citron (Citrus limonum)</t>
  </si>
  <si>
    <t>Litsée citronnée (Litsea cubeba lour persoon)</t>
  </si>
  <si>
    <t>Petit-grain Bigarade (Citrus aurantium var. amara (feuilles))</t>
  </si>
  <si>
    <t>Hélichryse Italienne (Helichrysum italicum G. Don ssp serotinum)</t>
  </si>
  <si>
    <t>Lavande aspic (Lavendula spica)</t>
  </si>
  <si>
    <t xml:space="preserve">        Déconseillée pendant les trois premiers mois de la grossesse., -     Sensibilisation de type allergique possible, utiliser diluée et avec précaution, TEST DE SENSIBILISATION AVANT PREMIER USAGE OBLIGATOIRE, , , , , , , , , , , , , , , , , , , , , , , , </t>
  </si>
  <si>
    <t>Gaulthérie couchée (Gaultheria procumbens)</t>
  </si>
  <si>
    <t>anti-infectieux puissant,  sédatif, calmant</t>
  </si>
  <si>
    <t>Antispasmodique puissante, - Corono-broncho-urétérodilitatrice, - Anticoagulante</t>
  </si>
  <si>
    <t>Déconseillée pendant les trois premiers mois de la grossesse, -     Photosensibilisante : ne pas s'exposer au soleil après application, -     Risque de réaction allergique cutanée</t>
  </si>
  <si>
    <t>- Cutanée en massage sur le haut du dorax et le haut du dos: 10 gouttes de chaque côté</t>
  </si>
  <si>
    <r>
      <t>et</t>
    </r>
    <r>
      <rPr>
        <sz val="8"/>
        <rFont val="Arial"/>
        <family val="2"/>
      </rPr>
      <t xml:space="preserve"> orale: 4 gouttes sous la langue dès les premiers symptômes</t>
    </r>
  </si>
  <si>
    <r>
      <t>le tout</t>
    </r>
    <r>
      <rPr>
        <sz val="8"/>
        <rFont val="Arial"/>
        <family val="2"/>
      </rPr>
      <t xml:space="preserve"> à répéter toutes les 1/2 heure durant les 2 premières heures après la crise</t>
    </r>
  </si>
  <si>
    <t>Huile de soin colique intestinale (101)</t>
  </si>
  <si>
    <t>- Cutanée en massage sur le ventre: 8 - 10 gouttes 6 à 8 fois / J</t>
  </si>
  <si>
    <t>Spray insecticide (répulsif et calmant)</t>
  </si>
  <si>
    <t>60b</t>
  </si>
  <si>
    <t>Spray insecticide naturel et soin en cas de piqûre d'insecte</t>
  </si>
  <si>
    <t xml:space="preserve">Cette huile extrêmement douce est dénuée de toute toxicité (aux doses physiologiques)., Son emploi par voie cutanée diluée à 50 % dans de l'huile de noisette peut s'envisager sur les nourrissons dès le 3ème mois, , , , , , , , , , , , , , , , , , , , , , , , </t>
  </si>
  <si>
    <t>Bois de rose (Aniba rosaeodora)</t>
  </si>
  <si>
    <t>Baume de soin en cas de douleures abdominales dûes aux règles</t>
  </si>
  <si>
    <t>Baume de soin en cas de douleur abdominale dûe aux règles</t>
  </si>
  <si>
    <t>Mélange HE tonique physique et psychique</t>
  </si>
  <si>
    <t>Mélange HE stimulant le fonctionnement des glandes surrénales</t>
  </si>
  <si>
    <t>Mélange d'huiles essentielles: Tonique physique et psychique (96)</t>
  </si>
  <si>
    <t>Epinette Noire (Picea mariana)</t>
  </si>
  <si>
    <t xml:space="preserve">-        Tonique général, neurotonique,, -    Hormone mimétique : agit comme la cortisone, -        Anti-inflammatoire, -    Anti-fongique, -    Antibactérienne, -    Antispasmodique, -      Antiseptique aérienne, -    Antitussive, expectorante, , , , , , , , , , , , , , , , , , </t>
  </si>
  <si>
    <t>Par voie externe: en application directe sur la peau: 4 - 5 gouttes dans le bas du dos, au niveau des reins ou sur le ventre (selon les personnes)</t>
  </si>
  <si>
    <t>(ATTENTION: ne pas mettre dans les yeux ni sur les muqueuses)</t>
  </si>
  <si>
    <t>A n'utiliser que de manière ponctuelle lorsqu'on en ressent le besoin, max 5x durant la journée et éviter de l'utiliser sur de longue période</t>
  </si>
  <si>
    <t>(max. 2 - 3 jour de suite, puis laisser reposer 1 semaine minimum)</t>
  </si>
  <si>
    <t xml:space="preserve">Principe de fonctionnement: </t>
  </si>
  <si>
    <t>Les huiles essentielles utilisées sont considérées dans la littérature, comme des composés de types corisone-like.</t>
  </si>
  <si>
    <t>Elles activent le fonctionnement des glandes surrénales en activant l'hypersécrétion des glucocorticoïdes en produisant</t>
  </si>
  <si>
    <t>une forte quantité de cortisol dans le corps. La génération de cortisol dans le corps va sur-activé le métabolisme énergétique</t>
  </si>
  <si>
    <t>53b</t>
  </si>
  <si>
    <t>Mélange HE pour le soin de kyste articulaire (essai ramollissement kyste)</t>
  </si>
  <si>
    <t>Lavande vrai (Lavandula angustifolia P. Miller)</t>
  </si>
  <si>
    <t>(ATTENTION! Présence d'alcool: ne pas ingérer! Et ne pas sprayer dans les yeux ni sur le muqueuses)</t>
  </si>
  <si>
    <t xml:space="preserve">HE Bois de Rose </t>
  </si>
  <si>
    <t xml:space="preserve">- Antivirale, anti-infectieuse, antibactérienne, - Immunostimulante, - Antihémorragique, - Régulatrice du système nerveux, - Cicatrisante, - Astringente et tonifiante cutanée, , , , , , , , , , , , , , , , , , , , </t>
  </si>
  <si>
    <t xml:space="preserve">Interdite aux femmes enceintes ou allaitantes, supervision médicale impérative pour un usage chez les enfants. , Pas de HE de ciste pure sur une plaie importante., Interaction avec les traitements médicamenteux aux anticoagulants., , , , , , , , , , , , , , , , , , , , , , , </t>
  </si>
  <si>
    <t>He Carottes (graines)</t>
  </si>
  <si>
    <t>HE Céleri (Apium graveolens (graines))</t>
  </si>
  <si>
    <r>
      <t xml:space="preserve">Ne pas utiliser chez les enfants de moins de 6 ans et chez les femmes enceintes (3 premiers mois)., </t>
    </r>
    <r>
      <rPr>
        <b/>
        <sz val="8"/>
        <rFont val="Arial"/>
        <family val="2"/>
      </rPr>
      <t>Risque de photosensibilisation</t>
    </r>
    <r>
      <rPr>
        <sz val="8"/>
        <rFont val="Arial"/>
        <family val="2"/>
      </rPr>
      <t xml:space="preserve"> : ne pas s'exposer au soleil ou aux UV artificiels après application, , , , , , , , , , , , , , , , , , , , , , , , </t>
    </r>
  </si>
  <si>
    <t xml:space="preserve">Tonique digestive, eupeptique, apéritive (stimule l'appétit et la digestion), Stimulante et drainante hépatocytaire et rénal (stimule, draine et décongestionne le foie et les reins), Sédative, calmante , anti-pigmentaire : efface les taches cutanées, Décongestionnante veineuse,  </t>
  </si>
  <si>
    <t>HE Petit grain Bigarade (Citrus aurantium var. amara (feuilles))</t>
  </si>
  <si>
    <t>Déconseillée pendant les trois premiers mois de grossesse</t>
  </si>
  <si>
    <t>Claude Revilliod</t>
  </si>
  <si>
    <t>Ch. Brison 5</t>
  </si>
  <si>
    <t>1897 Le Bouveret</t>
  </si>
  <si>
    <t>Recette fonctionnant avec succès</t>
  </si>
  <si>
    <t>Recette semblant fonctionner mais encore en test</t>
  </si>
  <si>
    <t>Recette sans effet significatif (?)</t>
  </si>
  <si>
    <t>Recette avec activité possible mais non testée</t>
  </si>
  <si>
    <t>Code</t>
  </si>
  <si>
    <t>Produit</t>
  </si>
  <si>
    <t>Recettes</t>
  </si>
  <si>
    <t>Prix / g ou ml</t>
  </si>
  <si>
    <t>Descriptif produit</t>
  </si>
  <si>
    <t>Huile soin douleurs dorsales</t>
  </si>
  <si>
    <t>Huile calmante pour les douleurs musculaires</t>
  </si>
  <si>
    <t>Baume soin douleurs dorsales</t>
  </si>
  <si>
    <t>1b</t>
  </si>
  <si>
    <t>Baume calmant pour les douleurs musculaires dorsale</t>
  </si>
  <si>
    <t>Baume calmant 2</t>
  </si>
  <si>
    <t>Baumes gras calmant eczéma varigineux</t>
  </si>
  <si>
    <t>Baume calmant 1</t>
  </si>
  <si>
    <t>Baumes gras calmant eczéma chronique (ATT. Femmes enceintes)</t>
  </si>
  <si>
    <t>After-Shave 1</t>
  </si>
  <si>
    <t>After-Shave soin cutané naturel et calmant</t>
  </si>
  <si>
    <t>Spray aseptisant d'ambiance (aux huiles essentielles)</t>
  </si>
  <si>
    <t>Savon liquide aromatique</t>
  </si>
  <si>
    <t>Savon liquide soignant et aromatisant</t>
  </si>
  <si>
    <t>Huile massage détente</t>
  </si>
  <si>
    <t>Baume soin lévres en cas d'herpès (viral ou non)</t>
  </si>
  <si>
    <t>Baume anti-herpès ou bouton de fièvre</t>
  </si>
  <si>
    <t>Crème anti-ride</t>
  </si>
  <si>
    <t>Crème anti-cellulite</t>
  </si>
  <si>
    <t>Crème de soin des pieds</t>
  </si>
  <si>
    <t>Baume calmant - ménopause</t>
  </si>
  <si>
    <t>Mélange anti angine 1 - 3 ans</t>
  </si>
  <si>
    <t>Soigne les problèmes de toux sèche et irritante: angine ou grippale</t>
  </si>
  <si>
    <t>Crème de soin Jambes lourdes</t>
  </si>
  <si>
    <t>Crème de soin décongestionnant veineux/lymphatique</t>
  </si>
  <si>
    <t>Mélange anti-grippe</t>
  </si>
  <si>
    <t>Mélange immunostimulant</t>
  </si>
  <si>
    <t>Crème soin articulation - ligamment</t>
  </si>
  <si>
    <t>Anti-douleur et assouplissant du système pré-articulaire</t>
  </si>
  <si>
    <t>Crème soin couperose / varices légères</t>
  </si>
  <si>
    <t>Fortifie les capillaires et améliore la circulation sanguine</t>
  </si>
  <si>
    <t>Mélange anti-angine</t>
  </si>
  <si>
    <t>Mélange calmant en cas d'angine ou pharyngite</t>
  </si>
  <si>
    <t>Puissant régénérateur tissulaire , -  Adoucissant, antiseptique, astringent, - Antibactérien, antifongique, antiviral,Raffermissant des tissus.- Acné, peau très grasse, mycoses, - Parasitoses</t>
  </si>
  <si>
    <t>Gel de soin douleurs musculaires et ligamentaires (chevaux)</t>
  </si>
  <si>
    <t>Spray d'ambiance désinfectant pour les box (chevaux)</t>
  </si>
  <si>
    <t>Spray désinfectant, anti-infectieux et calmant en cas de maladie</t>
  </si>
  <si>
    <t>Méange d'huiles essentielles en diffusion pour les cas de toux (chevaux)</t>
  </si>
  <si>
    <t>Mélange d'huiles essentielles à caractères anti-infectieux et mucolytique pour les cas de sinusite (application en crème 8-10% pour les chevaux)</t>
  </si>
  <si>
    <t>et favoriser ainsi le travail musculaire et psychique.</t>
  </si>
  <si>
    <t>Cependant, il faut considérer que ce phénoméne risque d'avoir les mêmes effets secondaires que l'absorption d'une trop grande quantité</t>
  </si>
  <si>
    <t>de Cortisol, en réduisant la réaction inflammatoire, en réduisant la réponse immunitaire du corps et en favorisant la formation d'ulcère de l'estomac.</t>
  </si>
  <si>
    <t>Un fort excès de cortisone / cortisol peu également être à l'origine d'une trop forte glucogenèse des protides et être à l'origine de la fonte</t>
  </si>
  <si>
    <t>de la masse musculaire et généré de l'asthénie.</t>
  </si>
  <si>
    <t>Soin névrite, douleur diffuse (94)</t>
  </si>
  <si>
    <t>Xanthoxylum  (Xanthoxylum armatum)</t>
  </si>
  <si>
    <t xml:space="preserve">- Locale en massage léger: 1 noisette sur la peau dans la zone douloureuse </t>
  </si>
  <si>
    <t>HE Eucalyptus citronné</t>
  </si>
  <si>
    <t>Palmarosa (Cymbopogon martinii var motia)</t>
  </si>
  <si>
    <t>Encens ou Oliban (Boswellia carterii birdw)</t>
  </si>
  <si>
    <t>Baume de soin pour les mains sèches et irritées</t>
  </si>
  <si>
    <t>Soin peau sèche et irritée (106)</t>
  </si>
  <si>
    <t>- Locale en massage léger: 1 noisette sur la peau dans la zone irritées</t>
  </si>
  <si>
    <t>Mélange d'huiles essentielles désinfectant à large spectre (mycoses, bactéries, levures, parasites)</t>
  </si>
  <si>
    <t xml:space="preserve">Ne pas employer pure sur la peau (risque d'irritation), A éviter pendant la grossesse et chez les très jeunes enfants., , , , , , , , , , , , , , , , , , , , , , , , </t>
  </si>
  <si>
    <t>- En mélange directement dans un savon liquide (30 - 40 gttes / 100 ml) ou en dispersion dans une solution alcoolique (20% alcool + 0.5% polysorbate 60)</t>
  </si>
  <si>
    <t>Mélange désinfectant (104)</t>
  </si>
  <si>
    <t>Huile de soin en cas de engelures (107)</t>
  </si>
  <si>
    <t>Interdite aux femmes enceintes, qui allaitent et aux enfants en bas âge.</t>
  </si>
  <si>
    <t xml:space="preserve"> Antitoxique puissante,  - Fongicide excellente, -  Anticatarrhale, expectorante,  - Cicatrisante en usage externe exceptionnelle, , -          Antivirale et stimulante immunitaire, , - Antalgique, analgésique , , - Antibactérienne moyenne, </t>
  </si>
  <si>
    <t>Soin calmant en cas d'angoisse, dépression à la suite d'un deuil (N° 80): améliore la profondeur du sommeil</t>
  </si>
  <si>
    <t>Favorise le drainage du foie et la régénérescence des cellules hépatiques,  - Décongestive,  - Anti-inflammatoire, - Antispasmodique,  - Antiallergique,  - Antiseptique aérienne</t>
  </si>
  <si>
    <t>- Transcutanée: 3 - 5 gttes sur plexus solaire en massage 2 - 3 x / jour</t>
  </si>
  <si>
    <t>Anti-infectieuse majeure : antibactérienne, antifongique, antiparasitaire, antivirale, , Stimule les défenses immunitaires, , - Tonique et stimulante générale : nerveuse, circulatoire, sexuelle, digestive, , Antalgique percutanée</t>
  </si>
  <si>
    <t>HE Ajowan</t>
  </si>
  <si>
    <t>Spary anti-acarien pour chien (cas d'allergie)</t>
  </si>
  <si>
    <t>Spray de soin répulsif pour les acariens et autres insectes nuisibles (application canine) (105)</t>
  </si>
  <si>
    <t xml:space="preserve">- Spray directement sur la peau sur la zone irritée ou / et sur l'ensemble de l'animal. Un massage léger améliorera la pénétration </t>
  </si>
  <si>
    <t>des composés actifs dans le derme et répartira l'huile active sur et sous les poils.</t>
  </si>
  <si>
    <t>Crème de soin hydratante en cas de brûlure superficielle</t>
  </si>
  <si>
    <t>Gel neutre type Phytogel (inclus dispersant)</t>
  </si>
  <si>
    <t>Baume soin douleurs névrite / mucus durcit dans poumons</t>
  </si>
  <si>
    <t>Calendula (Extrait CO2) (Calendula officinalis)</t>
  </si>
  <si>
    <t>Soin névrite, encombrement pulmonaire (87)</t>
  </si>
  <si>
    <t>Eucalyptus à cryptone (Eucalyptus polybractea)</t>
  </si>
  <si>
    <t xml:space="preserve">- Anticatarrhale, expectorante, mucolytique, Antivirale, ,       - Anti-infectieuse, ,       - Anti-bactérienne, ,       - Antiamibienne, antipaludéenne, ,       - Anti-inflammatoire, ,       - Décongestionnante prostatique, , , , , </t>
  </si>
  <si>
    <t>Huile essentielles neurotoxique et abortive. Application à éviter: Bébé, enfant, grossesse</t>
  </si>
  <si>
    <t>Romarin off. à verbénone (Rosmarinus officinalis var. verbenoniferum)</t>
  </si>
  <si>
    <t>Inule odorante (Inula graveolens)</t>
  </si>
  <si>
    <t xml:space="preserve">- Locale en massage léger: 1 noisette sur la peau dans la zone douloureuse et une noisette sur le haut du dos, </t>
  </si>
  <si>
    <t>2 - 3 x / jour (éviter les muqueuses et les yeux)</t>
  </si>
  <si>
    <r>
      <t>pour plus info</t>
    </r>
    <r>
      <rPr>
        <sz val="9"/>
        <rFont val="Arial"/>
        <family val="2"/>
      </rPr>
      <t>: www.vitakaruna.com</t>
    </r>
  </si>
  <si>
    <t xml:space="preserve">DERMOCAUSTIQUE : peut se révéler irritante en application pure sur la peau, Déconseillée aux enfants de moins de 6 ans, et pendant la grossesse., A utiliser en cure sur une période courte., , , , , , , , , , , , , , , , , , , , , , , </t>
  </si>
  <si>
    <t>Soin en cas de digestion difficile (71)</t>
  </si>
  <si>
    <t>Huile essentielle</t>
  </si>
  <si>
    <t>Descriptifs propriété</t>
  </si>
  <si>
    <t>Basilic tropical</t>
  </si>
  <si>
    <t>Lavandin super (Lavandula hybrida super)</t>
  </si>
  <si>
    <t>Parasympathicotonique puissante : hypotensive, vasodilatatrice, anaphrodisiaque, sédative, calmante puissante du système nerveux central-    Anti-asthénique, neurotonique et rééquilibrante générale et nerveuse-      Fongicide puissante-    Antibactérienne puissante-    Antispasmodique -    Antalgique percutanée et anti-inflammatoire-    Stimulante stomacale, intestinale et rénale</t>
  </si>
  <si>
    <t>Décongestionnante veineuse , Décongestionnante lymphatique, Décongestionnante prostatique, Antispasmodique</t>
  </si>
  <si>
    <t>Antibactérien majeur à large spectre d'action, Régulatrice immunitaire, Tonique général : physique, mental et sexuel, Antiparasitaire</t>
  </si>
  <si>
    <t xml:space="preserve">Décongestionnante veineuse, lymphatique, prostatique, , Rééquilibrante nerveuse générale, ,       Antitussive, antispasmodique, , Régulatrice neurovégétative, , Régulatrice sudorifique, , Action mimétique aux oestrogènes, ,  Prévient le durcissement artériel, tonifiant vasculaire , , , , </t>
  </si>
  <si>
    <t>Huile de soin en cas de ganglions enflammés / otalgie</t>
  </si>
  <si>
    <t>Huile de soin en cas de ganglions enflammés et/ou otalgie</t>
  </si>
  <si>
    <t>Soin en cas de forte démangeaison (Prurit)lié à la ménopause (N° 74)</t>
  </si>
  <si>
    <t>HE Palmarosa (Cymbopogon martinii var motia)</t>
  </si>
  <si>
    <t>HE Géranium rosat (Pelargonium X asperum var Egypt)</t>
  </si>
  <si>
    <t>HE Camomille romaine (Anthemis nobilis L. ssp. chamaemelum nobile)</t>
  </si>
  <si>
    <t>HE Sauge sclarée (Salvia Sclarea L.)</t>
  </si>
  <si>
    <t>Hormone like, antispasmodique, antalgique, Harmonisant des organes génitaux féminins, anti-acnéique, régulatrice de l'humeur</t>
  </si>
  <si>
    <t>Déconseillé aux hommes, aux enfants de moins de 6 ans et aux femmes enceintes</t>
  </si>
  <si>
    <t>HE Lavande vrai (Lavandula angustifolia P. Miller)</t>
  </si>
  <si>
    <t>Extrait de Calendula (CO2) (Calendula officinalis)</t>
  </si>
  <si>
    <t xml:space="preserve">  Anti-inflammatoire, anti-oedème, - Cicatrisant, - Adoucissant, - Antioxydant , - Anti-âge puissant , , , , , , , , , , , , , , , , , , , , , </t>
  </si>
  <si>
    <t>Tenir hors de portée des enfants</t>
  </si>
  <si>
    <t>Base hydratante pour matrice de mélange pour HE</t>
  </si>
  <si>
    <t xml:space="preserve"> Régulation du système nerveux,, , -          Calmante, sédative, antidépressive,, , -          Antispasmodique puissante, décontractante musculaire, , -          Antiseptique général et pulmonaire,, , -          Tonicardiaque et calmant des nerfs du cœurs, hypotensive,, , -          Cicatrisante cutanée puissante, régénératrice cutanée en usage externe,, , Antalgique remarquable, , </t>
  </si>
  <si>
    <t>Thym satureioide (Thymus satureioides sb borneoliferum)</t>
  </si>
  <si>
    <t>Spray d'ambiance à caractère immunostimulant</t>
  </si>
  <si>
    <t>Huile massage de détente (Essai pour Monique)</t>
  </si>
  <si>
    <t>Huile de soin avec mélange HE antitussif</t>
  </si>
  <si>
    <t>Huile de massage calmante simple</t>
  </si>
  <si>
    <t>Saro (Cinnamosma fragans)</t>
  </si>
  <si>
    <t>Tea-tree (Melaleuca alternifolia)</t>
  </si>
  <si>
    <t>Sarriette des montagne (Satureia montana)</t>
  </si>
  <si>
    <t>Laurier noble (Laurus nobilis)</t>
  </si>
  <si>
    <t xml:space="preserve">Déconseillée aux enfants de moins de 6 ans, et dans les premiers mois de la grossesse. , Peut présenter des risques d’irritation cutanée (dermocaustique) utilisée à l’état pur., , , , , , , , , , , , , , , , , , , , , , , , </t>
  </si>
  <si>
    <t>Huile essentielles générant une sensation de froid locale entrainant un reflexe laryngé ou nasal pouvant entraîner la mort sur les enfants. Application à éviter: bébé avant 30 mois et usage externe pur</t>
  </si>
  <si>
    <r>
      <t>Pour plus d'info</t>
    </r>
    <r>
      <rPr>
        <sz val="8"/>
        <rFont val="Arial"/>
        <family val="2"/>
      </rPr>
      <t>: www.vitakaruna.com</t>
    </r>
  </si>
  <si>
    <t>HE Hélichryse Italienne (Helichrysum italicum G. Don ssp serotinum)</t>
  </si>
  <si>
    <t>HE Menthe poivrée (Mentha X piperita)</t>
  </si>
  <si>
    <t>33d</t>
  </si>
  <si>
    <t>Baume concentré soin en cas d'hématome</t>
  </si>
  <si>
    <t>62b</t>
  </si>
  <si>
    <t>Baume de soin en cas d'hématome suite à un choc traumatique</t>
  </si>
  <si>
    <t>73b</t>
  </si>
  <si>
    <t>Mélange HE de soin en cas de piqûre d'insecte</t>
  </si>
  <si>
    <t>81b</t>
  </si>
  <si>
    <t>Huile de soin en cas de vergeture</t>
  </si>
  <si>
    <t>Huile de de soin vergeture (curatif et préventif) (99)</t>
  </si>
  <si>
    <t>Quelques gouttes sur la zone à traîter, en massage "pinçant" sur les vergetures</t>
  </si>
  <si>
    <t>1 - 3 x par jour jusqu'à uniformisation de la structure tissulaire (ATTENTION, ne pas appliquer sur les yeux, ni sur les muqueuses)</t>
  </si>
  <si>
    <t xml:space="preserve">Sédative, calmante puissante du système nerveux central, , -  Antispasmodique puissant, , - Antalgique et préanesthésiante, , - Anti-inflammatoire, , - Antiparasitaire, , - Carminative, cholagogue, , - Antiprurigineuse (calme les démangeaisons), antiallergique, , , , </t>
  </si>
  <si>
    <t>Déconseillée pendant les trois premiers mois de la grossesse</t>
  </si>
  <si>
    <t>Anticatarrhale, expectorante , Anti-infectieuse, Hépatostimulante, Décongestionnante veineuse et prostatique, Antispasmodique légère, Préparatrice du sommeil, Tonique et astringente cutanée, Hormon-like (thyroïde, ovaire)</t>
  </si>
  <si>
    <t>Antifongique puissant, Antibactérien efficace, Hémostatique remarquable et cicatrisant, Favorise l’assimilation des sucres et amidons, ,  Tonique astringent cutanée, Antalgique et Anti-inflammatoire, Eloigne les moustiques</t>
  </si>
  <si>
    <t xml:space="preserve"> Eviter pendant les trois premiers mois de grossesse</t>
  </si>
  <si>
    <t xml:space="preserve"> - Antibactérien puissant à large spectre, - Antifongique puissant, - Antiviral et stimulant immunitaire, - Astringent, stimulant cellulaire, hydratant et cicatrisant, - Excellent drainant lymphatique, ,       - Antidouleur, - Tonique général du système neuro-hormonal, - Aphrodisiaque, , , , , , , , </t>
  </si>
  <si>
    <t>51c</t>
  </si>
  <si>
    <t>55b</t>
  </si>
  <si>
    <t>Mélange HE pour le soin des verrues plantaires</t>
  </si>
  <si>
    <t>HE Laurier noble</t>
  </si>
  <si>
    <t>Contre indications</t>
  </si>
  <si>
    <r>
      <t>Pour plus d'info</t>
    </r>
    <r>
      <rPr>
        <sz val="10"/>
        <rFont val="Arial"/>
      </rPr>
      <t>: www.vitakaruna.com</t>
    </r>
  </si>
  <si>
    <r>
      <t>Pour info</t>
    </r>
    <r>
      <rPr>
        <sz val="9"/>
        <rFont val="Arial"/>
        <family val="2"/>
      </rPr>
      <t>: www.vitakaruna.com</t>
    </r>
  </si>
  <si>
    <t xml:space="preserve">Ne pas s'exposer au soleil après l'application de cette huile très photosensibilisante. ,       Huile dermoagressive : utiliser diluée pour les peaux sensibles.,       Déconseillé dans les trois premiers mois de la grossesse., , , , , , , , , , , , , , , , , , , , , , , </t>
  </si>
  <si>
    <t>Huile très puissante. , Ne pas utiliser pure en application sur la peau, diluer fortement dans une huile végétale. , Éviter l'usage pendant la grossesse, pour les enfants en bas âge. , Éviter l'usage par voie orale.</t>
  </si>
  <si>
    <t>Soulage les muscles et articulations douloureuses,             -  Permet d'accélérer la disparition des hématomes ,             -     Lutte contre les inflammations cutanées</t>
  </si>
  <si>
    <t>- Application locale en massage léger sur les hématomes récents ou anciens (2 - 3x / jour)</t>
  </si>
  <si>
    <t xml:space="preserve"> -&gt; Ne pas appliquer sur les plaies ouvertes, les muqueuses et les yeux!!</t>
  </si>
  <si>
    <r>
      <t>Pour plus d'info</t>
    </r>
    <r>
      <rPr>
        <sz val="10"/>
        <rFont val="Arial"/>
      </rPr>
      <t>: wwww.vitakaruna.com</t>
    </r>
  </si>
  <si>
    <t>anti-infectieux, antibactérien (++), antiviral (+++), anticatarrhale (++++), expectorant (++++), anti-inflammatoire</t>
  </si>
  <si>
    <t>Crème de soin en cas de symptôme de Raynaud</t>
  </si>
  <si>
    <t>Crème de soin en cas de symptôme de Raynaud (mélange réchauffant)</t>
  </si>
  <si>
    <r>
      <t>Pour info</t>
    </r>
    <r>
      <rPr>
        <sz val="10"/>
        <rFont val="Arial"/>
      </rPr>
      <t>: www.vitakaruna.com</t>
    </r>
  </si>
  <si>
    <t>Mandarine rouge (BIO) (Citrus reticulata)</t>
  </si>
  <si>
    <t>Antivirale, Anticatarrhale, expectorante      - Antibactérienne      - Immunomodulante- Antifongique      - Antispasmodique, calmante         - Neurotonique      - Astringente cutanée      - Antiparasitaire</t>
  </si>
  <si>
    <t>Type d'application</t>
  </si>
  <si>
    <t>Baume de soin en cas de jambes lourde et préventif en cas de phlébite</t>
  </si>
  <si>
    <t>Baume neutre</t>
  </si>
  <si>
    <t>Mélange HE abscès cutanés - furoncles</t>
  </si>
  <si>
    <t>Abscés cutané, furoncle</t>
  </si>
  <si>
    <t>Baume concentré en cas de douleur musculaire</t>
  </si>
  <si>
    <t>Calme la douleur en cas de traumatisme musculaire / forte crampe</t>
  </si>
  <si>
    <t>Créme soin en cas d'hématome</t>
  </si>
  <si>
    <t>Crème de soin en cas d'hématome suite à un choc traumatique</t>
  </si>
  <si>
    <t>Créme hydratante avec protection solaire</t>
  </si>
  <si>
    <t>Crème de soin crampe musculaire - détente musculaire</t>
  </si>
  <si>
    <t>Mélange HE ambiance détente et calmante</t>
  </si>
  <si>
    <t>Huile de massage calmante et de détente</t>
  </si>
  <si>
    <t>Baume calmant canal carpien - Dupuytren</t>
  </si>
  <si>
    <t>Mélange HE en cas d'infection urinaire / cystite</t>
  </si>
  <si>
    <t>Liste des composants:</t>
  </si>
  <si>
    <t>Recette:</t>
  </si>
  <si>
    <t>Principe générale de sécurité</t>
  </si>
  <si>
    <t>Déconseillée chez les femmes enceintes et les enfants en bas âge. Eviter dans tous les cas les muqueuses et les yeux</t>
  </si>
  <si>
    <t>Composants</t>
  </si>
  <si>
    <t>Description</t>
  </si>
  <si>
    <t>Contre-indications connues</t>
  </si>
  <si>
    <t>HE Bois de Rose (gttes)</t>
  </si>
  <si>
    <t>Puissant régénérateur tissulaire , -  Adoucissant, antiseptique, astringent, - Antibactérien, antifongique, antiviral, Raffermissant des tissus.- Acné, peau très grasse, mycoses, - Parasitoses</t>
  </si>
  <si>
    <t>HE Sarriette des montagnes</t>
  </si>
  <si>
    <t>Mélange HE angoisse/dépression suite à un deuil</t>
  </si>
  <si>
    <t>Soutien en cas d'angoisse et d'état dépressif suite à un deuil</t>
  </si>
  <si>
    <t>37b</t>
  </si>
  <si>
    <t>58b</t>
  </si>
  <si>
    <t>Mélange HE désinfectant large spectre (à diluer: voie externe)</t>
  </si>
  <si>
    <t>Mélange HE à diluer dans un savon liquide ou dans un dispersion alcoolique (spray)</t>
  </si>
  <si>
    <t xml:space="preserve">Antispasmodique puissant, , -         Revigorant et vitalisant, , -        tonique du système nerveux, , -    tonique digestif, , -        anti-inflammatoire, , -        anti-douleur, , -        Antiviral puissant, , , , , , , , , , , , , </t>
  </si>
  <si>
    <t>8c</t>
  </si>
  <si>
    <t>Crème de soin cicatrisante en cas de coupure</t>
  </si>
  <si>
    <t>88b</t>
  </si>
  <si>
    <t>Crème de soin cicatrisante en cas de coupure et soin d'anciennes cicatrices</t>
  </si>
  <si>
    <t>Mélange HE soin en cas d'aphonie</t>
  </si>
  <si>
    <t>Soin en cas d'aphonie et soulage les cordes vocales</t>
  </si>
  <si>
    <t xml:space="preserve"> Régénérante hépatocellulaire (cellules du foie), , -    Hypocholestérolémiante (fait baisser le taux de cholestérol), , -    Détoxifiante, drainante, dépurative hépato-rénale (foie et reins), , -    Revitalisante, régénérante, antiride cutanée puissante, , -    Tonique cutanée, cicatrisante, désclérosante, , -      tonique général, , -    Hypertensive, , , , , , , , , , , , , </t>
  </si>
  <si>
    <t>Déconseillée aux femmes enceintes</t>
  </si>
  <si>
    <t>Crème de soin des gencives</t>
  </si>
  <si>
    <t>Crème de soin en cas d'aphte ou de gengivite</t>
  </si>
  <si>
    <t xml:space="preserve">Anticatarrhale, expectorante, Cicatrisante, Stimulant des défenses immunitaires, Antidépressive </t>
  </si>
  <si>
    <t>Ajowan (Trachyspermum ammi)</t>
  </si>
  <si>
    <t>67b</t>
  </si>
  <si>
    <t>Soin en cas d'angoisse ou d'anxiété et améliorant la concentration (79)</t>
  </si>
  <si>
    <t>Ravindsara (ou Ravintsare) (Cinnamomum camphora (var. Madagascar))</t>
  </si>
  <si>
    <t>Verveine citronnée ou odorante (Lippia citriodora)</t>
  </si>
  <si>
    <t>Photo-sensibilisant léger</t>
  </si>
  <si>
    <t>Déconseillée pendant les trois premiers mois de la grossesse., -     Dermocaustique (peut irriter les peaux sensibles) : à diluer (20%) dans une huile végétale. ATTENTION en cas de sensibilité connue au glaucome aigu.</t>
  </si>
  <si>
    <t>Pin sylvestre (Pinus sylvestris L.)</t>
  </si>
  <si>
    <t>Tonique puissant, "cortison-like" : effet similaire à la cortisone- Antiseptique respiratoire et expectorante- Rubéfiante (réchauffe), analgésique cutanée- Antibactérienne moyenne - Décongestionnante lymphatique et ovarienne- Hypertensive - Fongicide</t>
  </si>
  <si>
    <t xml:space="preserve">Voie externe possible en dilution jusqu'à 20% maximum dans une huile végétale, irritations cutanées possible à l'état pur, Déconseillé aux enfants de moins de 6 ans, Déconseillé dans les 3 premiers mois de grossesse, , , , , , , , , , , , , , , , , , , , , , , </t>
  </si>
  <si>
    <t>Girofle (clou) (Eugenia caryophyllus Sprengel)</t>
  </si>
  <si>
    <t xml:space="preserve">Huile dermocaustique, utiliser systématiquement diluée en usage externe au maximum à 20% dans une huile végétale,             Déconseillée aux femmes enceintes et allaitantes et aux enfants de moins de 6 ans. , Ne pas utiliser pure en application sur la peau, diluer fortement dans une huile végétale. , , Éviter l'usage pendant la grossesse, pour les enfants en bas âge. , , Éviter l'usage par voie orale., , , , , , , , , , , , , , , , , , , </t>
  </si>
  <si>
    <t xml:space="preserve">L'huile essentielle de thym saturéoïdes est dermocaustique (irritante pour la peau) : elle ne s'emploie jamais pure en application sur la peau ou dans un bain. Diluer à maximum 20% dans une huile végétale pour une utilisation sur la peau., Déconseillée pour les femmes enceintes et allaitantes, pour les enfants de moins de 6 ans. , Irritation cutanée possible à l'état pur., , , , , , , , , , , , , , , , , , , , , , , </t>
  </si>
  <si>
    <t>Ciste Ladanifère (Cistus ladaniferus)</t>
  </si>
  <si>
    <t>- Transcutanée: 4-5 gttes dans creux sur plexus solaire 2 - 3 x / jour</t>
  </si>
  <si>
    <t>Antibactérienne- Antivirale      - Stimulante immunitaire      - Stimulante et régénératrice hépatique      - Activatrice sanguine, circulatoire, réchauffante      - Neurotonique, équilibrante, harmonisante nerveuse      - Antifongique</t>
  </si>
  <si>
    <t>Tonique et stimulant cardiaque, digestive, pancréatique et nerveuse- Décongestionnant nasal, hépatique et prostatique      - Anesthésique et antalgique, antiprurigineuse (calme les démangeaisons) - Antimalarique - Rafraîchissante - Bactéricide, fongicide - Anti-inflammatoire intestinale et urinaire      - Anticatarrhale, expectorante, mucolytique      - Emménagogue : favorise les règles</t>
  </si>
  <si>
    <t>Anti hématome très puissante,  Anti coagulante, anti phlébitique (tonifiant de la circulation sanguine), Anticatarrhale, mucolityque (dégage les bronches), Régule le taux de cholestérol (régularise les Apo A et Apo B), Cicatrisante et astringente cutanée, desclérosante, Antispasmodique et Anti inflammatoire, Stimule la régénération des cellules du foie</t>
  </si>
  <si>
    <t>neurotoxique pour les sujets sensibles au cétones. Attention, ne pas donner aux personnes déjà en traitement avec des produits liquéfiant du sang</t>
  </si>
  <si>
    <t>HE Estragon</t>
  </si>
  <si>
    <t xml:space="preserve">Tonique digestif général : stomachique, apéritive, carminative, , -        Antispasmodique puissant, action particulière contre le hoquet, ,  -    Anti-inflammatoire, ,  -    Antiviral, ,  -       Antiallergique, ,  -   Anti-fermentaire, ,  -   Tonique mental, , , , </t>
  </si>
  <si>
    <t>HE Laurier Noble</t>
  </si>
  <si>
    <t>Antibactérienne puissante à large spectre, , Antivirale puissante, , Fongicide remarquable, , -    Antalgique et antinévralgique puissante, , -    Régulatrice du système nerveux, , -    Mucolytique et expectorante puissante, , -    Anticoagulante, , -    Antispasmodique, , -    Coronarodilatatrice</t>
  </si>
  <si>
    <t>HE Sapin Baumier</t>
  </si>
  <si>
    <t>HE Gaulthérie couchée</t>
  </si>
  <si>
    <t>Anti-douleur, Anti-inflammatoire, Antirhumatismal, Antispasmodique, Régénérant du foie, Vasodilatateur, hypotenseur, Diurétique, Stimulant puissant du système sympathique</t>
  </si>
  <si>
    <t>HE Lavandin super</t>
  </si>
  <si>
    <t xml:space="preserve">Antispasmodique puissante, - Calmante, sédative, relaxante, - Décontractante musculaire, - Antalgique, - Anti-inflammatoire importante, - Microbicide, bactéricide, - Cicatrisante, vulnéraire, , , , , , , , , , , , , , , , , , , </t>
  </si>
  <si>
    <t>Cyprès toujours vert (Cupressus sempervirens)</t>
  </si>
  <si>
    <r>
      <t xml:space="preserve">Pour plus d'info: </t>
    </r>
    <r>
      <rPr>
        <u/>
        <sz val="10"/>
        <rFont val="Arial"/>
        <family val="2"/>
      </rPr>
      <t>www.vitakaruna.com</t>
    </r>
  </si>
  <si>
    <t>Anti-inflammatoire et antirhumatismale puissante, Antalgique remarquable, apaisante cutanée, Calmante, sédative, hypotensive, ,Antispasmodique efficace,Fongicide, Répulsive des moustiques,</t>
  </si>
  <si>
    <t>Hélichryse italienne (Helichrysum italicum G. Don ssp serotinum)</t>
  </si>
  <si>
    <t>Antibactérienne puissante à large spectre, , Antivirale puissante, , Fongicide remarquable, Antalgique et antinévralgique puissante, , -    Régulatrice du système nerveux, Mucolytique et expectorante puissante,  Anticoagulante,  Antispasmodique, Coronarodilatatrice</t>
  </si>
  <si>
    <t>Géranium rosat  (Pelargonium X asperum var Egypt)</t>
  </si>
  <si>
    <t xml:space="preserve">Antispasmodique puissant, , -         Revigorant et vitalisant, , -        Tonique du système nerveux, , -    Tonique digestif, , -        Anti-inflammatoire, , -        Anti-douleur, , -        Antiviral puissant, , , , , </t>
  </si>
  <si>
    <t>Menthe poivrée (Mentha X piperita)</t>
  </si>
  <si>
    <t>Tonique et stimulant cardiaque, digestive, pancréatique et nerveuse, - Décongestionnant nasal, hépatique et prostatique, ,       - Anesthésique et antalgique, antiprurigineuse (calme les démangeaisons) , ,       - Antimalarique, ,       - Rafraîchissante, - Bactéricide, fongicide, - Anti-inflammatoire intestinale et urinaire, ,       - Anticatarrhale, expectorante, mucolytique, ,       - Emménagogue : favorise les règles</t>
  </si>
  <si>
    <t>Crème de soin en cas de forte démangeaison (Pruvit)</t>
  </si>
  <si>
    <t>Jamais d’huile de menthe poivrée non diluée en bain., , Irritation cutanée possible : diluer à 30% maximum dans une huile végétale., , A forte dose, neurotoxique et abortive : fortement déconseillée chez la femme enceinte, allaitante, les sujets épileptiques, les personnes âgées et les enfants de moins de 6 ans., , Pas d'usage prolongée sans l'avis d'un aromathérapeute.</t>
  </si>
  <si>
    <t>Citron (essence) (Citrus limonum)</t>
  </si>
  <si>
    <t>Clou de girofle (Eugenia caryophyllus Sprengel)</t>
  </si>
  <si>
    <t xml:space="preserve">- Anti-infectieuse, ,       - Antibactérienne puissante à large spectre , ,       - Antivirale, ,       - Antifongique, - antiparasitaire, ,       - Antiseptique, - Stimulante générale, ,       - Neurotonique, ,       - Utérotonique, ,       - Hypertensive, ,       - Aphrodisiaque légère  , - Cautérisante cutanée et pulpaire, ,       - Stomachique, carminative, ,       - Stimulante immunitaire, ,       - Anesthésiante </t>
  </si>
  <si>
    <t>Huile dermocaustique, utiliser systématiquement diluée en usage externe au maximum à 20% dans une huile végétale,  Déconseillée aux femmes enceintes et allaitantes et aux enfants de moins de 6 ans.</t>
  </si>
  <si>
    <t>Mandarine (essence) (Citrus reticulata)</t>
  </si>
  <si>
    <t>Huile de soin calmant en cas d'asthme allergique ou nerveux</t>
  </si>
  <si>
    <t>Date situation</t>
  </si>
  <si>
    <t>Mélange HE digestif, carminatif</t>
  </si>
  <si>
    <t>Huile de soin en cas d'engelures</t>
  </si>
  <si>
    <t>Huile massage calmante</t>
  </si>
  <si>
    <t>Total (ml)</t>
  </si>
  <si>
    <t>%HE</t>
  </si>
  <si>
    <t>Composés</t>
  </si>
  <si>
    <t>Volume/masse</t>
  </si>
  <si>
    <t>ml/gtte</t>
  </si>
  <si>
    <t>Volume eff.</t>
  </si>
  <si>
    <t>Huile Macadamia (ml)</t>
  </si>
  <si>
    <t>Huile Avocat (ml)</t>
  </si>
  <si>
    <t>Huile Callophylle Inophyllum (ml)</t>
  </si>
  <si>
    <t>Glycérine</t>
  </si>
  <si>
    <t>HE Lavande (gttes)</t>
  </si>
  <si>
    <t>HE Cajeput (gttes)</t>
  </si>
  <si>
    <t>HE Gaultherie</t>
  </si>
  <si>
    <t>HE Copahu</t>
  </si>
  <si>
    <t>HE Katrafay</t>
  </si>
  <si>
    <t>Baume de massage calmante</t>
  </si>
  <si>
    <t>HE Marjolaine des jardins</t>
  </si>
  <si>
    <t>Teneur en HE (%)</t>
  </si>
  <si>
    <t>Alcool dénaturé ARO (ml)</t>
  </si>
  <si>
    <t>Huile Jojoba (ml)</t>
  </si>
  <si>
    <t>Eau d'Hammamelis (ml)</t>
  </si>
  <si>
    <t>Eau distillée (ml)</t>
  </si>
  <si>
    <t>HE Cèdre Atlas (gttes)</t>
  </si>
  <si>
    <t>HE Bois de Santal (gttes)</t>
  </si>
  <si>
    <t>HE Oliban (gttes)</t>
  </si>
  <si>
    <t>HE Benjoin de Siam (70%) (gttes)</t>
  </si>
  <si>
    <t>HE Camomille (gttes)</t>
  </si>
  <si>
    <t>HE Myrte (gttes)</t>
  </si>
  <si>
    <t>HE Geranium Rosa (gttes)</t>
  </si>
  <si>
    <t>HE Palmarosa (gttes)</t>
  </si>
  <si>
    <t>Total</t>
  </si>
  <si>
    <t>Coût matières (CHF)</t>
  </si>
  <si>
    <t>Spray aseptisant d'ambiance à caractère immunostimulant</t>
  </si>
  <si>
    <t>Pour 100 ml</t>
  </si>
  <si>
    <t>% HE</t>
  </si>
  <si>
    <t>Alcool ARO (ml)</t>
  </si>
  <si>
    <t>Polysorbate 60</t>
  </si>
  <si>
    <t>HE Bois de rose (gttes)</t>
  </si>
  <si>
    <t>HE Eucalyptus radié (gttes)</t>
  </si>
  <si>
    <t>HE Ravintsaré (gttes)</t>
  </si>
  <si>
    <t>HE Marjolaine des jardins (gttes)</t>
  </si>
  <si>
    <t>HE Encens</t>
  </si>
  <si>
    <t>HE Lavande off. (gttes)</t>
  </si>
  <si>
    <t>Crème de soin en cas de ride et vieillissement cutané</t>
  </si>
  <si>
    <t>Total (g)</t>
  </si>
  <si>
    <t xml:space="preserve">Recette N° </t>
  </si>
  <si>
    <t>Date création:</t>
  </si>
  <si>
    <t>Crème hydratante</t>
  </si>
  <si>
    <t>Huile de Rose musquée (g)</t>
  </si>
  <si>
    <t>Huile macérat de Lys (g)</t>
  </si>
  <si>
    <t>HE Niaouli (gttes)</t>
  </si>
  <si>
    <t>HE Helichryse italienne (gttes)</t>
  </si>
  <si>
    <t>HE Ciste Ladanifère (gttes)</t>
  </si>
  <si>
    <t>HE Geranium Rosat (gttes)</t>
  </si>
  <si>
    <t>HE Carottes (graine) (gttes)</t>
  </si>
  <si>
    <t>HE Rose de Damas (gttes)</t>
  </si>
  <si>
    <t>Q10 (Coenzyme)</t>
  </si>
  <si>
    <t>Acide hyaluronique</t>
  </si>
  <si>
    <t>Crème de soin jambe lourde</t>
  </si>
  <si>
    <t>Total theo. (g)</t>
  </si>
  <si>
    <t>Nbre de gouttes</t>
  </si>
  <si>
    <t>Crème hydratante neutre recette N° (g)</t>
  </si>
  <si>
    <t>HE Cryptomeria Japonica (gttes)</t>
  </si>
  <si>
    <t>HE Cyprès tjv (gttes)</t>
  </si>
  <si>
    <t>HE Hélichryse de Italienne (gttes)</t>
  </si>
  <si>
    <t>HE Lentisque pistachier (gttes)</t>
  </si>
  <si>
    <t>HE Romarin à cinéol (gttes)</t>
  </si>
  <si>
    <t>HE Menthe poivrée (gttes)</t>
  </si>
  <si>
    <t>HV Calophyllum inophyllum (ml)</t>
  </si>
  <si>
    <t>Soin en cas de grippe et immunostimulant</t>
  </si>
  <si>
    <t>Somme</t>
  </si>
  <si>
    <t>recette du:</t>
  </si>
  <si>
    <t>HE Eucalyptus radiata</t>
  </si>
  <si>
    <t>HE Ravintsaré (Cinamomum camphora (Madagascar))</t>
  </si>
  <si>
    <t>HE Bois de rose</t>
  </si>
  <si>
    <t>HE Saro</t>
  </si>
  <si>
    <t>HE Tea-Tree</t>
  </si>
  <si>
    <t>Huile jojoba</t>
  </si>
  <si>
    <t>Crème de soin arthrose + inflammation articulaire</t>
  </si>
  <si>
    <t>Crème neutre (g)</t>
  </si>
  <si>
    <t>HE Hélichryse italienne(gttes)</t>
  </si>
  <si>
    <t>HE Eucalyptus citronné (gttes)</t>
  </si>
  <si>
    <t>HE Gaulthérie (gttes)</t>
  </si>
  <si>
    <t>HE Lantisque pistachier (gttes)</t>
  </si>
  <si>
    <t>HE Myrrhe (gttes)</t>
  </si>
  <si>
    <t>HE Marjolaine des jardin (gttes)</t>
  </si>
  <si>
    <t>HE Lavande Aspic (gttes)</t>
  </si>
  <si>
    <t>HE Laurier Noble (gttes)</t>
  </si>
  <si>
    <t>Arnica (extrait CO2) (gttes)</t>
  </si>
  <si>
    <t>Soin ANTI-ANGINE (recette 25b)</t>
  </si>
  <si>
    <t>Somme:</t>
  </si>
  <si>
    <t>HE Thym linalol</t>
  </si>
  <si>
    <t>HE Thym thujanol</t>
  </si>
  <si>
    <t>HE Myrte verte</t>
  </si>
  <si>
    <t>HE Cyprès tjv</t>
  </si>
  <si>
    <t>Aide à l'endormissement en cas d'angoisse et stress</t>
  </si>
  <si>
    <t>Volume total</t>
  </si>
  <si>
    <t xml:space="preserve">Recette du </t>
  </si>
  <si>
    <t>HE Mandarine</t>
  </si>
  <si>
    <t>HE Petit grain Bigarade</t>
  </si>
  <si>
    <t>HE Lavande vrai</t>
  </si>
  <si>
    <t>HE Litsea cubeba</t>
  </si>
  <si>
    <t>HE Myrte</t>
  </si>
  <si>
    <t>HV Jojoba</t>
  </si>
  <si>
    <t>Baume neutre (g)</t>
  </si>
  <si>
    <t>Huile Calophylle Inophylle (ml)</t>
  </si>
  <si>
    <t>HE Gingembre (gttes)</t>
  </si>
  <si>
    <t>HE Lavandin super (gttes)</t>
  </si>
  <si>
    <t>HE Katrafay (gttes)</t>
  </si>
  <si>
    <t>HE Gaultherie (gttes)</t>
  </si>
  <si>
    <t>HE Copahu (gttes)</t>
  </si>
  <si>
    <t>HE Xanthoxylum (gttes)</t>
  </si>
  <si>
    <t>Baume de massage calmant en cas de nuque bloquée (lié au stress) (28c)</t>
  </si>
  <si>
    <t>Huile massage calmante en cas de nuque bloquée (lié au stress) (28b)</t>
  </si>
  <si>
    <t>Baume neutre à la cire d'abeille</t>
  </si>
  <si>
    <t>HE Lantane</t>
  </si>
  <si>
    <t>HE Encens Oliban</t>
  </si>
  <si>
    <t>HE Thym satureioide</t>
  </si>
  <si>
    <t>HE Ravintsaré</t>
  </si>
  <si>
    <t>HE Myrrhe</t>
  </si>
  <si>
    <t>Baume de soin arthrose, arthrite - crampe - tendinite (29d)</t>
  </si>
  <si>
    <t>Crème de soin arthrite - crampe - Tennis elbow</t>
  </si>
  <si>
    <t>Crème hydratante N°3</t>
  </si>
  <si>
    <t>HE Vétiver</t>
  </si>
  <si>
    <t>Baume de soin en cas de douleur rhumatismale</t>
  </si>
  <si>
    <t>HE Gingembre</t>
  </si>
  <si>
    <t>HE Lavande aspic</t>
  </si>
  <si>
    <t>HE Sapin baumier</t>
  </si>
  <si>
    <t>Crème neutre recette N°3</t>
  </si>
  <si>
    <t>Recette N°</t>
  </si>
  <si>
    <t>Huile Macadamia (g)</t>
  </si>
  <si>
    <t>Glyceryl monostearate (g)</t>
  </si>
  <si>
    <t>Acide stéarique (g)</t>
  </si>
  <si>
    <t>Alcool stéarique (g)</t>
  </si>
  <si>
    <t>Cire d'abeille (g)</t>
  </si>
  <si>
    <t>Propylène glycol (g)</t>
  </si>
  <si>
    <t>Extrait de Pamplemousse (g)</t>
  </si>
  <si>
    <t>Triethanolamine (g)</t>
  </si>
  <si>
    <t>Borax (g)</t>
  </si>
  <si>
    <t>H2O distillée (g)</t>
  </si>
  <si>
    <t>Hydrolat (laurier, hammamelis, rose, etc…)</t>
  </si>
  <si>
    <t>glycérine (g)</t>
  </si>
  <si>
    <t>Xantane (g)</t>
  </si>
  <si>
    <t>Crème de soin en cas d'acnée (31)</t>
  </si>
  <si>
    <t>Phytogel (g)</t>
  </si>
  <si>
    <t>HE Tea tree (gttes)</t>
  </si>
  <si>
    <t>HE Géranium (gttes)</t>
  </si>
  <si>
    <t>HE Litsea cubeba (gttes)</t>
  </si>
  <si>
    <t>HE Clou girofle (gttes)</t>
  </si>
  <si>
    <t>HE Thum thujanol (gttes)</t>
  </si>
  <si>
    <t>HE Sarriette (gttes)</t>
  </si>
  <si>
    <t>Soin angoisse et dépression liées à la fibromyalgie</t>
  </si>
  <si>
    <t>Total gouttes</t>
  </si>
  <si>
    <t>Facteur</t>
  </si>
  <si>
    <t>HE Verveine citronnée</t>
  </si>
  <si>
    <t>HE Ylang-Ylang</t>
  </si>
  <si>
    <t>HE Encens (Oliban)</t>
  </si>
  <si>
    <t>HE Petit-grain Bigarade</t>
  </si>
  <si>
    <t>HE Pruche</t>
  </si>
  <si>
    <t>Crème de soin anti-hémorragique pour le nez (renforce les capillaires)</t>
  </si>
  <si>
    <t>HE Ciste (gttes)</t>
  </si>
  <si>
    <t>HE Hélichryse italienne (gttes)</t>
  </si>
  <si>
    <t>Teneur HE (%)</t>
  </si>
  <si>
    <t>HE Lentisque Pistachier</t>
  </si>
  <si>
    <t>HV Macadamia</t>
  </si>
  <si>
    <t>Mélange calmant et drainant (cas symptôme de Menière) (37b)</t>
  </si>
  <si>
    <t>Extrait Pamplemousse (gttes)</t>
  </si>
  <si>
    <t>HE Eucalyptus radiata (gttes)</t>
  </si>
  <si>
    <t>HE Rosmarinus off. cineoliferum (gttes)</t>
  </si>
  <si>
    <t>HE Hélichryse Italienne (gttes)</t>
  </si>
  <si>
    <t>HE Laurier noble (gttes)</t>
  </si>
  <si>
    <t>HE Myrte verte (gttes)</t>
  </si>
  <si>
    <t>HE Sarriette des montagne (gttes)</t>
  </si>
  <si>
    <t>HE Lavande aspic (gttes)</t>
  </si>
  <si>
    <t>HE Inule odorante (gttes)</t>
  </si>
  <si>
    <t>Crème soin sinusite / Rhinite (42b-1)</t>
  </si>
  <si>
    <t>Crème soin sinusite / Rhinite  (42b-2)</t>
  </si>
  <si>
    <t>Huile soin en cas de fasciite plantaire (111)</t>
  </si>
  <si>
    <t>Huile Callophylle Inophylle (ml)</t>
  </si>
  <si>
    <t>HE Litsée citronnée (gttes)</t>
  </si>
  <si>
    <t>HE Hélichryse italienne</t>
  </si>
  <si>
    <t>HE Romarin verbénone (gttes)</t>
  </si>
  <si>
    <t>HE Eucalyptus à cryptone (gttes)</t>
  </si>
  <si>
    <t>HE Gaulthérie couchée (gttes)</t>
  </si>
  <si>
    <t>HE Basilic Tropical (gttes)</t>
  </si>
  <si>
    <t>Arnica (Extrait CO2) (gttes)</t>
  </si>
  <si>
    <t xml:space="preserve">Baume déodorant </t>
  </si>
  <si>
    <t>108b</t>
  </si>
  <si>
    <t>Déodorant en cas de transpiration excessive à la pierre d'Alun (différents parfum)</t>
  </si>
  <si>
    <t>Huile de soin en cas de fasciite plantaire</t>
  </si>
  <si>
    <t>Baume déodorant</t>
  </si>
  <si>
    <t>Baume déodorant anti-transpirant</t>
  </si>
  <si>
    <t>Recette du:</t>
  </si>
  <si>
    <t>N°</t>
  </si>
  <si>
    <t>Huile Amande douce (g)</t>
  </si>
  <si>
    <t>Beurre de Karité (g)</t>
  </si>
  <si>
    <t>Vitamine E (gttes)</t>
  </si>
  <si>
    <t>Bisabolol (g)</t>
  </si>
  <si>
    <t>Octadecanol (g)</t>
  </si>
  <si>
    <t>Blanc de baleine (g)</t>
  </si>
  <si>
    <t>Crème phytogel soin en cas de douleur et hématome (choc)</t>
  </si>
  <si>
    <t>HE Lavande vrai (gttes)</t>
  </si>
  <si>
    <t>HE Mentha X piperata (gttes)</t>
  </si>
  <si>
    <t>HE Basilic exotique (gttes)</t>
  </si>
  <si>
    <t>Heures trav.(h):</t>
  </si>
  <si>
    <t>Autres coûts (trav.+ adm.):</t>
  </si>
  <si>
    <t>Récipient (CHF):</t>
  </si>
  <si>
    <t>Prix total:</t>
  </si>
  <si>
    <t>Autres récipient ml:</t>
  </si>
  <si>
    <t>Soin en cas de toux sèche irritative</t>
  </si>
  <si>
    <t xml:space="preserve">Date création: </t>
  </si>
  <si>
    <t>% HE:</t>
  </si>
  <si>
    <t>Huile de Macadamia (ml)</t>
  </si>
  <si>
    <t>Huile d'Abricot (ml)</t>
  </si>
  <si>
    <t>HE Cyprès toujours vert</t>
  </si>
  <si>
    <t xml:space="preserve">Crème de soin douleurs musculaire </t>
  </si>
  <si>
    <t>43c</t>
  </si>
  <si>
    <t>Phytogel (complément pour stabilité)</t>
  </si>
  <si>
    <t>HE Marjolaine à coquille</t>
  </si>
  <si>
    <t>HE Lantisque pistachier</t>
  </si>
  <si>
    <t>Soin anti-mycose (unguéale)</t>
  </si>
  <si>
    <t>HE Cannelle de Chine (écorce)</t>
  </si>
  <si>
    <t>HV Huile de Jojoba</t>
  </si>
  <si>
    <t>Spray d'ambiance calmant</t>
  </si>
  <si>
    <t>Somme gouttes</t>
  </si>
  <si>
    <t>HE Citron</t>
  </si>
  <si>
    <t>HE Litsée citronnée</t>
  </si>
  <si>
    <t>Alcool ARO 95%</t>
  </si>
  <si>
    <t>Eau distillée</t>
  </si>
  <si>
    <t>Hydrolat de lavande off.</t>
  </si>
  <si>
    <t>Spray d'ambiance calmant: atmosphère de Noël</t>
  </si>
  <si>
    <t>HE Orange</t>
  </si>
  <si>
    <t>HE Cannelle écorce</t>
  </si>
  <si>
    <t>Baume cutané soin gencive</t>
  </si>
  <si>
    <t>Baume neutre  (g)</t>
  </si>
  <si>
    <t>Hule Rose musquée (g)</t>
  </si>
  <si>
    <t>Allantoine (g)</t>
  </si>
  <si>
    <t>HE Clou de girofle (gttes)</t>
  </si>
  <si>
    <t>Crème phytogel soin gencive</t>
  </si>
  <si>
    <t>Phytogel  (g)</t>
  </si>
  <si>
    <t>Huile Rose musquée (g)</t>
  </si>
  <si>
    <t>Extrait de pépins de raisin (g)</t>
  </si>
  <si>
    <t>HE Lavande officinale (gttes)</t>
  </si>
  <si>
    <t>HE Carotte (graines)</t>
  </si>
  <si>
    <t>Mélange HE pour le soin de kystes articulaires (essai ramollissement du kyste)</t>
  </si>
  <si>
    <t>HE Cédre d'Atlas</t>
  </si>
  <si>
    <t>HE Gaulthérie</t>
  </si>
  <si>
    <t>HE Romarin verbénone</t>
  </si>
  <si>
    <t>HE Eucalyptus polybractée au cryptone</t>
  </si>
  <si>
    <t>HE Thuya occidental</t>
  </si>
  <si>
    <t>HE Muscade</t>
  </si>
  <si>
    <t>Recette N° 57b</t>
  </si>
  <si>
    <t>Baume de soin jambe lourde (57b)</t>
  </si>
  <si>
    <t>Baume neutre recette N°58 (g)</t>
  </si>
  <si>
    <t>HE Géranium Bourbon (gttes)</t>
  </si>
  <si>
    <t>HE Estragon (gttes)</t>
  </si>
  <si>
    <t>HE Citron (gttes)</t>
  </si>
  <si>
    <t>HE Patchouli (gttes)</t>
  </si>
  <si>
    <t>HE Amyris (gttes)</t>
  </si>
  <si>
    <t>Huile Jojoba (g)</t>
  </si>
  <si>
    <t>Beurre Karité (g)</t>
  </si>
  <si>
    <t>Mélange HE pour le soin abscès cutanés et furoncles</t>
  </si>
  <si>
    <t>HV Calophylle inophylle</t>
  </si>
  <si>
    <t>Spray insecticide et répulsif contre les insectes</t>
  </si>
  <si>
    <t>HE Géranium rosat (gttes)</t>
  </si>
  <si>
    <t>HE Eucalyptus citronnée (gttes)</t>
  </si>
  <si>
    <t>HE Citronnelle (gttes)</t>
  </si>
  <si>
    <t>Huile de Neem</t>
  </si>
  <si>
    <t>Huile de Macadamia</t>
  </si>
  <si>
    <t>Baume de soin douleurs musculaire et crampe</t>
  </si>
  <si>
    <t>HE Xanthoxylum</t>
  </si>
  <si>
    <t>HE Lavande officinale</t>
  </si>
  <si>
    <t>Baume de soin en cas de douleur et hématome (choc)</t>
  </si>
  <si>
    <t>Huile Calophylle Inophylle (g)</t>
  </si>
  <si>
    <t>Vitamines E (gttes)</t>
  </si>
  <si>
    <t>HE Romarin cinéol (gttes)</t>
  </si>
  <si>
    <t>Extrait Arnica (CO2) (gttes)</t>
  </si>
  <si>
    <t>Huile massage en cas de douleur / gêne à la main</t>
  </si>
  <si>
    <t>(Adhérence tendon sur cicatrice ou Dupuytren)</t>
  </si>
  <si>
    <t>Huile Abricot (ml)</t>
  </si>
  <si>
    <t>HE Eucalyptus mentholé</t>
  </si>
  <si>
    <t>Crème soin cystite légère ou préventive</t>
  </si>
  <si>
    <t>Huile de Jojoba</t>
  </si>
  <si>
    <t>He Gaulthérie couchée</t>
  </si>
  <si>
    <t>HE Sarriette des montagnes (gttes)</t>
  </si>
  <si>
    <t>HE Ajowan (gttes)</t>
  </si>
  <si>
    <t>HE Ledon du Groenland (gttes)</t>
  </si>
  <si>
    <t>HE Eucalyptus à bractées (cryptone)</t>
  </si>
  <si>
    <t>Huile de soin en cas de ganglions enflammé ou/et otalgie (73)</t>
  </si>
  <si>
    <t>HE Thym satureioide (gttes)</t>
  </si>
  <si>
    <t>Huile de soin anti-parasitaire interne (77a)</t>
  </si>
  <si>
    <t>HE Camomille Noble (gttes)</t>
  </si>
  <si>
    <t>HE Cannelle écorce (gttes)</t>
  </si>
  <si>
    <t>HE Giroflier (gttes)</t>
  </si>
  <si>
    <t>HE Tea Tree (gttes)</t>
  </si>
  <si>
    <t>Huile de soin anti-parasitaire externe (77b)</t>
  </si>
  <si>
    <t>HV Macadamia (ml)</t>
  </si>
  <si>
    <t>HV Neem (ml)</t>
  </si>
  <si>
    <t>HE Soin piqûre d'insecte</t>
  </si>
  <si>
    <t>HE Géranium rosat</t>
  </si>
  <si>
    <t>HE Citronnelle</t>
  </si>
  <si>
    <t>HE Origan compact</t>
  </si>
  <si>
    <t>HV Huile Calophylle Inophylle</t>
  </si>
  <si>
    <t>Huile de soin cicatrisante et désinfectante (85c)</t>
  </si>
  <si>
    <t>HE Bois de Rose</t>
  </si>
  <si>
    <t>HE Lavande vrai BIO (gttes)</t>
  </si>
  <si>
    <t>HE Ciste ladanifère (gttes)</t>
  </si>
  <si>
    <t>HE Encens Oliban (gttes)</t>
  </si>
  <si>
    <t>HE Eucalyptus mentholé (gttes)</t>
  </si>
  <si>
    <t>Arnica (Extraction CO2)</t>
  </si>
  <si>
    <t>HV Calophylle inophylle (ml)</t>
  </si>
  <si>
    <t>HV Rose Musquée</t>
  </si>
  <si>
    <t>HV Extrait de calandula (pte de spatule)</t>
  </si>
  <si>
    <t>Soin verrues</t>
  </si>
  <si>
    <t>HE Origan compacte</t>
  </si>
  <si>
    <t>HE Thuya (Récolte Bouveret 2011, Vitaflore)</t>
  </si>
  <si>
    <t>69b</t>
  </si>
  <si>
    <t>108c</t>
  </si>
  <si>
    <t>Densité gouttes HE (g/ml)</t>
  </si>
  <si>
    <t>Préparation Baume</t>
  </si>
  <si>
    <t>Coût du baume (CHF)</t>
  </si>
  <si>
    <t>Masse Baume désirée (g)</t>
  </si>
  <si>
    <t>Préparation Baume déodorant:</t>
  </si>
  <si>
    <t>Masse effective (g)</t>
  </si>
  <si>
    <t>Pierre d'Alun (g) (10%)</t>
  </si>
  <si>
    <t>Séve de bambou (g) (14%)</t>
  </si>
  <si>
    <t>Baume neutre (ci-dessus) (g) (78.8%)</t>
  </si>
  <si>
    <t>Begamotte (gttes) (64/100g)</t>
  </si>
  <si>
    <t>Citron (gttes) (64/100g)</t>
  </si>
  <si>
    <t>Mandarine (gttes) (64/100g)</t>
  </si>
  <si>
    <t>Fragonia (gttes) (64/100g)</t>
  </si>
  <si>
    <t>Brabe de Jupiter (gttes) (16/100g)</t>
  </si>
  <si>
    <t>Palmarosa (gttes) (16/100g)</t>
  </si>
  <si>
    <t>Sauge Scalrée (gttes) (16/100g)</t>
  </si>
  <si>
    <t>Mélange HE de soin en cas de Hoquet</t>
  </si>
  <si>
    <t>Huile de soin en cas de boutons viraux (Molluscum contagiosum)</t>
  </si>
  <si>
    <t>Mélange de soin calmant favorisant la concentration</t>
  </si>
  <si>
    <t>Huile de soin calmante en cas d'hyperactivité et de manque de concentration</t>
  </si>
  <si>
    <t>Mélange soin gencive et douleures dentaires</t>
  </si>
  <si>
    <t>Huile soin en cas de hoquet (112)</t>
  </si>
  <si>
    <t>HE Mandarine rouge</t>
  </si>
  <si>
    <t>Huile Rose Muscquée (ml)</t>
  </si>
  <si>
    <t>HE Tea Tree</t>
  </si>
  <si>
    <t>HE Tym thymol</t>
  </si>
  <si>
    <t>Huile soin mal de transport (116)</t>
  </si>
  <si>
    <t>HE Camomille romaine</t>
  </si>
  <si>
    <t>Mélange HE soin gencive (115)</t>
  </si>
  <si>
    <t>Soin calmant en cas d'hyperactivité et améliorant la concentration (114b)</t>
  </si>
  <si>
    <t>Recette du</t>
  </si>
  <si>
    <t>HE Hysope couchée</t>
  </si>
  <si>
    <t>HE Lavande fine BIO</t>
  </si>
  <si>
    <t>HE Nard Himalaya</t>
  </si>
  <si>
    <t>HE Cèdre Himalaya</t>
  </si>
  <si>
    <t>HV Huile Jojoba</t>
  </si>
  <si>
    <t>114b</t>
  </si>
  <si>
    <t>Huile de soin en cas de boutons viraux (muscullum  contagiulum) (113)</t>
  </si>
  <si>
    <t>Mélange de soin calmant (110)</t>
  </si>
  <si>
    <t>Eau stérile</t>
  </si>
  <si>
    <t>Disper</t>
  </si>
  <si>
    <t>HE Mélisse officinale (gttes)</t>
  </si>
  <si>
    <t>Huile de soin asthme allergique et/ou nerveux (109)</t>
  </si>
  <si>
    <t>Huile Abricot</t>
  </si>
  <si>
    <t>HE Khella (gttes)</t>
  </si>
  <si>
    <t>HE Eucalyptus globulus (gttes)</t>
  </si>
  <si>
    <t>HE Mandarine rouge (gttes)</t>
  </si>
  <si>
    <t>HE Myrte rouge (gttes)</t>
  </si>
  <si>
    <t>Spary désinfectant multi-usage</t>
  </si>
  <si>
    <t>Alcool 95%</t>
  </si>
  <si>
    <t>Eau désionisée</t>
  </si>
  <si>
    <t>HE Géranium Rosat</t>
  </si>
  <si>
    <t>HE Eucalyptus smithii</t>
  </si>
  <si>
    <t>HE Cèdre d'Himalaya</t>
  </si>
  <si>
    <t>Crème soin calmante en cas d'eczéma sec</t>
  </si>
  <si>
    <t>Crème hydratante Recette N° 30 (g)</t>
  </si>
  <si>
    <t>HE Menthe citronnée (gttes)</t>
  </si>
  <si>
    <t>HV Rose musquée</t>
  </si>
  <si>
    <t>HV Argan</t>
  </si>
  <si>
    <t>Recette N° 118</t>
  </si>
  <si>
    <t>Mélange d'huile essentielle de soin renforçateur hepatique (54)</t>
  </si>
  <si>
    <t>Myrte verte (Myrtus communis L. sb. 1,8-cineoliferum)</t>
  </si>
  <si>
    <t>Cette huile contient des cétones (risque neurotoxique et abortif) : à ne pas utiliser en cas de grossesse, pour les sujets épileptiques, les femmes allaitantes et les bébés.</t>
  </si>
  <si>
    <t>Cardamome (Elletaria cardamomum)</t>
  </si>
  <si>
    <t xml:space="preserve">Stomachique, carminative efficace, - Facilite l'élimination des gaz, - Anticatarrhale, expectorante puissante, - Anti-infectieuse et antibactérienne de manière variable, - Tonique et stimulante, aphrodisiaque, , , , , , , , , , , , , , , , , , , , , </t>
  </si>
  <si>
    <t>à utiliser sur une courte période</t>
  </si>
  <si>
    <t>- par voie orale: 3 gttes sur un sucre 2 - 3x par jours durant 10j</t>
  </si>
  <si>
    <t>- Transcutanée: 6 gttes en massage dans la zone du foie 1 - 2 x / jour</t>
  </si>
  <si>
    <t>Spray désinfectant</t>
  </si>
  <si>
    <t>Créme de soin hydratante et calmante (Eczéma sec)</t>
  </si>
  <si>
    <t>Crème de soin Psoriasis (ATT. Prévoir aussi év. Traitement du soin)</t>
  </si>
  <si>
    <t>Mélange HE pour Pytiriasis versicolor</t>
  </si>
  <si>
    <t>Mélange HE pure pour soin anti-mycose (recette spécifique Baudoux)</t>
  </si>
  <si>
    <t>Extrait CO2 Calendula</t>
  </si>
  <si>
    <t>Soin Pytiriasis versicolor (120)</t>
  </si>
  <si>
    <t>HE Clou de girofle</t>
  </si>
  <si>
    <t>HE Listée citronnée</t>
  </si>
  <si>
    <t>Mélange HE en cas d'infection urinaire / cystite (voie externe et voie interne)</t>
  </si>
  <si>
    <t>Huile de massage tonique</t>
  </si>
  <si>
    <t>82b</t>
  </si>
  <si>
    <t>Mélisse en solution alcoolique</t>
  </si>
  <si>
    <t>Solution calmante</t>
  </si>
  <si>
    <t>Mélange soin gencive et et aphtes</t>
  </si>
  <si>
    <t>Spray désinfectant de survace, d'ambiance et pour la peau</t>
  </si>
  <si>
    <t>Crème nourrissante de soin Psoriasis</t>
  </si>
  <si>
    <t>119b</t>
  </si>
  <si>
    <t>Huile de massage dynamisant ou calmant</t>
  </si>
  <si>
    <t>Mélange HE soin et activateur du Pancréas</t>
  </si>
  <si>
    <t xml:space="preserve">Soutien l'activité du Pancréas </t>
  </si>
  <si>
    <t>Huile de soin en cas de mycose - candidose vaginale</t>
  </si>
  <si>
    <t>Huile de soin en cas de Vitiligo</t>
  </si>
  <si>
    <t>Huile de soin en cas d'hémorroide</t>
  </si>
  <si>
    <t>Créme nourrissante de soin neutre</t>
  </si>
  <si>
    <t>du</t>
  </si>
  <si>
    <t>Cire émulsifiante Olive protect (g)</t>
  </si>
  <si>
    <t>Huile Abricot (g)</t>
  </si>
  <si>
    <t>Mélange HE de soin en cas d'acnée juvénile</t>
  </si>
  <si>
    <t>Mélange HE soin mycose unguéale</t>
  </si>
  <si>
    <t>Huile de soin pousse des ongles</t>
  </si>
  <si>
    <t>Huile de soin en cas d'allergies au pollen</t>
  </si>
  <si>
    <t>Mélange soin mycose unguéale (128)</t>
  </si>
  <si>
    <t>N° 128</t>
  </si>
  <si>
    <t>Récipient (CHF): 5ml avec compte gouttes</t>
  </si>
  <si>
    <t>Huile de soin pour la pouce des ongles</t>
  </si>
  <si>
    <t>HE Lavande vrai BIO</t>
  </si>
  <si>
    <t>Sève de Bambou</t>
  </si>
  <si>
    <t>Vitamine D</t>
  </si>
  <si>
    <t>HV Baobab</t>
  </si>
  <si>
    <t>Eucalyptus globulus (Eucalyptus globulus)</t>
  </si>
  <si>
    <t>Myrte rouge (Myrtus communis L. sb. Acétate de myrtényle)</t>
  </si>
  <si>
    <t>HV Abricot</t>
  </si>
  <si>
    <t>Huile de soin en cas d'allergie pollen (130)</t>
  </si>
  <si>
    <t>HE Céleri (gttes)</t>
  </si>
  <si>
    <t>HE Petit grain Bigarade (gttes)</t>
  </si>
  <si>
    <t>HE Petit-grain bigarade (gttes)</t>
  </si>
  <si>
    <t>HE Ylang-Ylang (gttes)</t>
  </si>
  <si>
    <t>Soin en cas de brûlure légère et cicatrices (88b)</t>
  </si>
  <si>
    <t>Crème hydratante N°3 (Recette 33c)</t>
  </si>
  <si>
    <t>Extrait Pépin de pamplemousse</t>
  </si>
  <si>
    <t>HE Lavande vrai (BIO)</t>
  </si>
  <si>
    <t>HE Ciste ladanifère</t>
  </si>
  <si>
    <t>HV Rose musquée (ml)</t>
  </si>
  <si>
    <t>HE Thym thujanol (gttes)</t>
  </si>
  <si>
    <t>Extrait TM Ginkgo Biloba</t>
  </si>
  <si>
    <t>HE Clou de Girofle</t>
  </si>
  <si>
    <t>Crème de soin refroidissement des extrémités (Symptôme de Raynaud) (92b)</t>
  </si>
  <si>
    <t>HE Basilic tropical (gttes)</t>
  </si>
  <si>
    <t>HE Petit-grain Bigarade (gttes)</t>
  </si>
  <si>
    <t>Ess. Mandarine (gttes)</t>
  </si>
  <si>
    <t>HE menthe violette (menthe aquatique) (gttes)</t>
  </si>
  <si>
    <t>He Sauge sclarée (gttes)</t>
  </si>
  <si>
    <t>Baume de soin douleurs abdominales dûes au règles (95b)</t>
  </si>
  <si>
    <t>Abricot (ml)</t>
  </si>
  <si>
    <t>Calophylle Inophyllum (ml)</t>
  </si>
  <si>
    <t>HE Muscade (gttes)</t>
  </si>
  <si>
    <t>HE Myrrhe  (gttes)</t>
  </si>
  <si>
    <t>Arnica (CO2) (gttes)</t>
  </si>
  <si>
    <t>Huile de soin en cas d'arthrite, épicondilite, tennis elbow (98b)</t>
  </si>
  <si>
    <t>Mélange HE soin diarrhée infectieuse (102b)</t>
  </si>
  <si>
    <t>HS Abricot</t>
  </si>
  <si>
    <t>HE Origan compacte (gttes)</t>
  </si>
  <si>
    <t>Total gttes</t>
  </si>
  <si>
    <t>HE Citronnelle de java</t>
  </si>
  <si>
    <t>HV Neem</t>
  </si>
  <si>
    <t>Spary répulsif contre les moustiques (103)</t>
  </si>
  <si>
    <t>Huile de soin digestive et carminative (105)</t>
  </si>
  <si>
    <t>HE Bergamote (gttes)</t>
  </si>
  <si>
    <t>HE Camomille noble (gttes)</t>
  </si>
  <si>
    <t>HE Clou de Girofle (gttes)</t>
  </si>
  <si>
    <t>HE Carotte (gttes)</t>
  </si>
  <si>
    <t>Huile soin anti-poux (131)</t>
  </si>
  <si>
    <t>HE Romarin cinéol</t>
  </si>
  <si>
    <t>HE Géranium Rosa</t>
  </si>
  <si>
    <t>Crème de soin anti-cellulite</t>
  </si>
  <si>
    <t>Crème de soin cellulite (132)</t>
  </si>
  <si>
    <t>Huile de Callophylle Inophylle</t>
  </si>
  <si>
    <t>HE Cyprés tjv</t>
  </si>
  <si>
    <t>HE Genévrier de virginie</t>
  </si>
  <si>
    <t>HE Lentisque pistachier</t>
  </si>
  <si>
    <t>HE Cannelle de Chine</t>
  </si>
  <si>
    <t>Huile de soin douleurs articulaires capsulite - raideur articulaire (86c)</t>
  </si>
  <si>
    <t>Extrait Arnica CO2</t>
  </si>
  <si>
    <t>86c</t>
  </si>
  <si>
    <t>Huile massage calmante concentrée</t>
  </si>
  <si>
    <t>Huile de soin en cas de fasciite plantaire &amp; épicondilite</t>
  </si>
  <si>
    <t>Huile de soin mal de transport et mal de tête (début migraine)</t>
  </si>
  <si>
    <t>Huile de soin mal de transport et mal de tête - début migraine</t>
  </si>
  <si>
    <t>Huile de soin anti-poux</t>
  </si>
  <si>
    <t>Huile de soin Eczéma purulent - suintant</t>
  </si>
  <si>
    <t>Huile de soin: otite aigue et otalgie (pour chien)</t>
  </si>
  <si>
    <t>Crème soin calmante en cas Psoriasis (119c)</t>
  </si>
  <si>
    <t>Crème nourrissante Recette N° 126b (g)</t>
  </si>
  <si>
    <t>Huile d'Argan (g)</t>
  </si>
  <si>
    <t>Huile de Rose Musquée (g)</t>
  </si>
  <si>
    <t>Hydrolat (laurier, hammamelis, rose, etc…) (g)</t>
  </si>
  <si>
    <t>Vitamine E (g)</t>
  </si>
  <si>
    <t>Crème neutre nourrissante: recette N°126b</t>
  </si>
  <si>
    <t>126b</t>
  </si>
  <si>
    <t>30d</t>
  </si>
  <si>
    <t>Crème neutre rapide (40°C)</t>
  </si>
  <si>
    <t>30e</t>
  </si>
  <si>
    <t>Base hydratante basse température pour matrice de mélange pour HE (aspect type film protecteur)</t>
  </si>
  <si>
    <t>Huile massage drainant et calmant (Ménière)</t>
  </si>
  <si>
    <t>En massage lymphatique dans cas symptôme Ménière</t>
  </si>
  <si>
    <t>Huile de soin en cas de conjonctivite</t>
  </si>
  <si>
    <t>Ester de sucrose (g)</t>
  </si>
  <si>
    <t>Naticide (g)</t>
  </si>
  <si>
    <t>Crème neutre hydratante (Basse Température)</t>
  </si>
  <si>
    <t>Crème de soin pour les pieds irrités</t>
  </si>
  <si>
    <t>Crème de soin pour les pieds irrités (eczéma)</t>
  </si>
  <si>
    <t>Crème de soin pied irrités (135)</t>
  </si>
  <si>
    <t>Crème hydratante basse Température</t>
  </si>
  <si>
    <t>HE Géranium</t>
  </si>
  <si>
    <t>Huile soin conjonctivite (134)</t>
  </si>
  <si>
    <t>gttes HE / ml HS</t>
  </si>
  <si>
    <t>Huile végétale d'Abricot</t>
  </si>
  <si>
    <t>HE Lavandin vrai</t>
  </si>
  <si>
    <t>HE Camomille</t>
  </si>
  <si>
    <t>Eczéma purulent suintant (133)</t>
  </si>
  <si>
    <t>Menthe citronnée (Mentha X citrata)</t>
  </si>
  <si>
    <t>Callophylle Inophylle (Calophyllum inophyllum)</t>
  </si>
  <si>
    <t>Huile de soin douleures articulaires et musculaires (Psoriasis)</t>
  </si>
  <si>
    <t>Huile soin douleures articulaires et musculaires (soin Psoriasis)</t>
  </si>
  <si>
    <t>HE Menthe aquatique - violette</t>
  </si>
  <si>
    <t>Huile de soin drainant anti-hématome (62d)</t>
  </si>
  <si>
    <t>Huile ABRICOT (g)</t>
  </si>
  <si>
    <t>HE lentisque pistachier (gttes)</t>
  </si>
  <si>
    <t>Huile concentré de soin en cas d'hématome</t>
  </si>
  <si>
    <t>62d</t>
  </si>
  <si>
    <t>HE Menthe aquatique</t>
  </si>
  <si>
    <t>HV Abricot (ml)</t>
  </si>
  <si>
    <t>Huile de soin douleurs musculaire et nuque bloquée (début migraine) (61c)</t>
  </si>
  <si>
    <t>Mélange soin ménopause (139)</t>
  </si>
  <si>
    <t>Cyprès tjv Bio</t>
  </si>
  <si>
    <t>Fenouil doux</t>
  </si>
  <si>
    <t>Sauge sclarée</t>
  </si>
  <si>
    <t>HV Callophylle Inophylle</t>
  </si>
  <si>
    <t>Huile de soin furoncles</t>
  </si>
  <si>
    <t>Huile de soin croute oreille</t>
  </si>
  <si>
    <t>Huile de soin croute oreille action anti-inflammatoire</t>
  </si>
  <si>
    <t>Huile de soin réduction des désagréments liés à la ménopause</t>
  </si>
  <si>
    <t>Huile de soin concentrée en cas de douleures musculaires</t>
  </si>
  <si>
    <t>61c</t>
  </si>
  <si>
    <t>Calme les douleures en de forte crampe, nuque bloquée, début de migraine</t>
  </si>
  <si>
    <t xml:space="preserve">Soin désinfectant pour les mains </t>
  </si>
  <si>
    <t>Pour 30 ml</t>
  </si>
  <si>
    <t>Extrait pépins de pamplemousse (gttes)</t>
  </si>
  <si>
    <t>Huile de soin répulsif contre les poux</t>
  </si>
  <si>
    <t>Ajowan</t>
  </si>
  <si>
    <t>Tea Tree</t>
  </si>
  <si>
    <t>Palmarosa</t>
  </si>
  <si>
    <t>Clou de Girofle</t>
  </si>
  <si>
    <t>Thym satureioide</t>
  </si>
  <si>
    <t>Sattiette des montagnes</t>
  </si>
  <si>
    <t>Huile d'Abricot</t>
  </si>
  <si>
    <t>Gttes/masse</t>
  </si>
  <si>
    <t>Mélange soin anti-gale (142)</t>
  </si>
  <si>
    <t>Mélange soin oedème - cernes (141)</t>
  </si>
  <si>
    <t>Cédre Virginie</t>
  </si>
  <si>
    <t>Menthe poivrée</t>
  </si>
  <si>
    <t>Cyprès de provence</t>
  </si>
  <si>
    <t>Cèdre Atlas</t>
  </si>
  <si>
    <t>Lentisque</t>
  </si>
  <si>
    <t>Hélichryse italienne</t>
  </si>
  <si>
    <t>Vétiver</t>
  </si>
  <si>
    <t>HE répulsif contre les poux (140)</t>
  </si>
  <si>
    <t>Lavandin super</t>
  </si>
  <si>
    <t>Romarin cinéol</t>
  </si>
  <si>
    <t>Cloux de Girofle</t>
  </si>
  <si>
    <t>Cèdre d'Atlas</t>
  </si>
  <si>
    <t>Mélange soin oedeme - cernes</t>
  </si>
  <si>
    <t>Mélange soin anti-gale</t>
  </si>
  <si>
    <t>Spray Emulsion</t>
  </si>
  <si>
    <t>Spray Lune - Hygiène et soin</t>
  </si>
  <si>
    <t>Spray Lune - Hémorroïde</t>
  </si>
  <si>
    <t>Spray Lune (144)</t>
  </si>
  <si>
    <t>Spray Emulsion (143)</t>
  </si>
  <si>
    <t>HE Rose de Damas</t>
  </si>
  <si>
    <t>Alcool Ethanol ARO</t>
  </si>
  <si>
    <t>Huiles essentielles (gttes conseillées)</t>
  </si>
  <si>
    <t>Spray Emulsion neutre (143)</t>
  </si>
  <si>
    <t>Mélange soin furoncle</t>
  </si>
  <si>
    <t>Huile de soin en cas de Vitiligo (124)</t>
  </si>
  <si>
    <t xml:space="preserve">Gouttes </t>
  </si>
  <si>
    <t>Huile Rose</t>
  </si>
  <si>
    <t>HE Clou Girofle</t>
  </si>
  <si>
    <t>HE Bergamote</t>
  </si>
  <si>
    <t>Mélange HE soin Zona</t>
  </si>
  <si>
    <t>Soin Zona avec peu de douleur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</si>
</sst>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color indexed="8"/>
      <name val="Verdana"/>
      <family val="2"/>
    </font>
    <font>
      <u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EF07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2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quotePrefix="1" applyAlignment="1">
      <alignment vertical="top"/>
    </xf>
    <xf numFmtId="0" fontId="8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/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/>
    <xf numFmtId="0" fontId="12" fillId="0" borderId="3" xfId="0" applyFont="1" applyBorder="1"/>
    <xf numFmtId="0" fontId="12" fillId="0" borderId="3" xfId="0" applyFont="1" applyBorder="1" applyAlignment="1">
      <alignment vertical="top" wrapText="1"/>
    </xf>
    <xf numFmtId="0" fontId="12" fillId="0" borderId="1" xfId="0" quotePrefix="1" applyFont="1" applyBorder="1" applyAlignment="1">
      <alignment vertical="top" wrapText="1"/>
    </xf>
    <xf numFmtId="0" fontId="12" fillId="0" borderId="0" xfId="0" quotePrefix="1" applyFont="1"/>
    <xf numFmtId="0" fontId="7" fillId="0" borderId="0" xfId="0" applyFont="1"/>
    <xf numFmtId="0" fontId="8" fillId="0" borderId="0" xfId="0" applyFont="1"/>
    <xf numFmtId="0" fontId="14" fillId="0" borderId="0" xfId="0" applyFont="1"/>
    <xf numFmtId="0" fontId="14" fillId="0" borderId="1" xfId="0" applyFont="1" applyBorder="1" applyAlignment="1">
      <alignment vertical="top" wrapText="1"/>
    </xf>
    <xf numFmtId="0" fontId="14" fillId="0" borderId="1" xfId="0" applyFont="1" applyBorder="1"/>
    <xf numFmtId="0" fontId="6" fillId="0" borderId="0" xfId="0" applyFont="1" applyFill="1" applyAlignment="1">
      <alignment vertical="top" wrapText="1"/>
    </xf>
    <xf numFmtId="0" fontId="9" fillId="0" borderId="0" xfId="0" applyFont="1"/>
    <xf numFmtId="0" fontId="0" fillId="0" borderId="0" xfId="0" quotePrefix="1"/>
    <xf numFmtId="0" fontId="15" fillId="0" borderId="0" xfId="0" applyFont="1" applyAlignment="1">
      <alignment vertical="top" wrapText="1"/>
    </xf>
    <xf numFmtId="0" fontId="15" fillId="0" borderId="0" xfId="0" applyFont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1" xfId="0" applyFill="1" applyBorder="1"/>
    <xf numFmtId="164" fontId="0" fillId="0" borderId="4" xfId="0" applyNumberFormat="1" applyBorder="1"/>
    <xf numFmtId="0" fontId="0" fillId="0" borderId="5" xfId="0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3" fillId="0" borderId="0" xfId="0" applyFont="1"/>
    <xf numFmtId="0" fontId="5" fillId="0" borderId="0" xfId="0" applyFont="1"/>
    <xf numFmtId="0" fontId="11" fillId="0" borderId="0" xfId="0" applyFont="1"/>
    <xf numFmtId="0" fontId="6" fillId="0" borderId="6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0" fontId="0" fillId="2" borderId="1" xfId="0" applyFill="1" applyBorder="1"/>
    <xf numFmtId="0" fontId="6" fillId="0" borderId="5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0" fillId="3" borderId="1" xfId="0" applyFill="1" applyBorder="1"/>
    <xf numFmtId="0" fontId="6" fillId="0" borderId="7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6" fillId="0" borderId="0" xfId="0" applyFont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4" borderId="1" xfId="0" applyFill="1" applyBorder="1"/>
    <xf numFmtId="0" fontId="6" fillId="0" borderId="0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/>
    <xf numFmtId="0" fontId="6" fillId="0" borderId="0" xfId="0" applyFont="1" applyAlignment="1">
      <alignment vertical="top" wrapText="1"/>
    </xf>
    <xf numFmtId="0" fontId="19" fillId="0" borderId="0" xfId="0" quotePrefix="1" applyFont="1"/>
    <xf numFmtId="0" fontId="6" fillId="0" borderId="0" xfId="0" quotePrefix="1" applyFont="1"/>
    <xf numFmtId="14" fontId="0" fillId="0" borderId="0" xfId="0" applyNumberFormat="1"/>
    <xf numFmtId="2" fontId="0" fillId="0" borderId="0" xfId="0" applyNumberFormat="1"/>
    <xf numFmtId="0" fontId="3" fillId="0" borderId="5" xfId="0" applyFont="1" applyFill="1" applyBorder="1"/>
    <xf numFmtId="0" fontId="0" fillId="0" borderId="0" xfId="0" applyAlignment="1">
      <alignment horizontal="left"/>
    </xf>
    <xf numFmtId="0" fontId="0" fillId="0" borderId="6" xfId="0" applyBorder="1"/>
    <xf numFmtId="2" fontId="0" fillId="0" borderId="1" xfId="0" applyNumberFormat="1" applyBorder="1"/>
    <xf numFmtId="0" fontId="22" fillId="0" borderId="0" xfId="0" applyFont="1"/>
    <xf numFmtId="0" fontId="23" fillId="0" borderId="1" xfId="0" applyFont="1" applyBorder="1"/>
    <xf numFmtId="0" fontId="5" fillId="0" borderId="1" xfId="0" applyFont="1" applyBorder="1"/>
    <xf numFmtId="0" fontId="0" fillId="0" borderId="1" xfId="0" applyFont="1" applyFill="1" applyBorder="1"/>
    <xf numFmtId="0" fontId="3" fillId="0" borderId="1" xfId="0" applyFont="1" applyBorder="1"/>
    <xf numFmtId="0" fontId="0" fillId="0" borderId="5" xfId="0" applyBorder="1"/>
    <xf numFmtId="0" fontId="0" fillId="0" borderId="7" xfId="0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2" fillId="0" borderId="1" xfId="0" applyFont="1" applyBorder="1"/>
    <xf numFmtId="0" fontId="0" fillId="5" borderId="1" xfId="0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5" xfId="0" applyFont="1" applyFill="1" applyBorder="1"/>
    <xf numFmtId="0" fontId="6" fillId="0" borderId="3" xfId="0" applyFont="1" applyBorder="1"/>
    <xf numFmtId="0" fontId="26" fillId="0" borderId="1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1" fillId="0" borderId="0" xfId="0" applyNumberFormat="1" applyFont="1"/>
    <xf numFmtId="2" fontId="3" fillId="0" borderId="15" xfId="0" applyNumberFormat="1" applyFont="1" applyBorder="1"/>
    <xf numFmtId="2" fontId="3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/>
    <xf numFmtId="0" fontId="0" fillId="0" borderId="2" xfId="0" applyBorder="1"/>
    <xf numFmtId="164" fontId="1" fillId="0" borderId="1" xfId="1" applyNumberFormat="1" applyFont="1" applyBorder="1" applyAlignment="1" applyProtection="1"/>
    <xf numFmtId="0" fontId="1" fillId="0" borderId="0" xfId="0" applyFont="1" applyAlignment="1">
      <alignment horizontal="right"/>
    </xf>
    <xf numFmtId="0" fontId="1" fillId="6" borderId="1" xfId="0" applyFont="1" applyFill="1" applyBorder="1" applyAlignment="1">
      <alignment vertical="top" wrapText="1"/>
    </xf>
    <xf numFmtId="0" fontId="4" fillId="0" borderId="1" xfId="1" applyBorder="1" applyAlignment="1" applyProtection="1">
      <alignment horizontal="right"/>
    </xf>
    <xf numFmtId="0" fontId="4" fillId="0" borderId="1" xfId="1" applyFont="1" applyBorder="1" applyAlignment="1" applyProtection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5" xfId="0" applyFill="1" applyBorder="1"/>
    <xf numFmtId="0" fontId="1" fillId="7" borderId="1" xfId="0" applyFont="1" applyFill="1" applyBorder="1"/>
    <xf numFmtId="0" fontId="0" fillId="0" borderId="3" xfId="0" applyBorder="1"/>
    <xf numFmtId="0" fontId="0" fillId="8" borderId="3" xfId="0" applyFill="1" applyBorder="1"/>
    <xf numFmtId="0" fontId="0" fillId="7" borderId="3" xfId="0" applyFill="1" applyBorder="1"/>
    <xf numFmtId="0" fontId="0" fillId="8" borderId="3" xfId="0" applyFill="1" applyBorder="1" applyAlignment="1">
      <alignment vertical="top"/>
    </xf>
    <xf numFmtId="0" fontId="0" fillId="7" borderId="4" xfId="0" applyFill="1" applyBorder="1"/>
    <xf numFmtId="0" fontId="0" fillId="8" borderId="4" xfId="0" applyFill="1" applyBorder="1"/>
    <xf numFmtId="0" fontId="0" fillId="0" borderId="4" xfId="0" applyFill="1" applyBorder="1"/>
    <xf numFmtId="0" fontId="0" fillId="0" borderId="3" xfId="0" applyFill="1" applyBorder="1"/>
    <xf numFmtId="0" fontId="1" fillId="8" borderId="3" xfId="0" applyFont="1" applyFill="1" applyBorder="1"/>
    <xf numFmtId="0" fontId="1" fillId="7" borderId="3" xfId="0" applyFont="1" applyFill="1" applyBorder="1"/>
    <xf numFmtId="0" fontId="0" fillId="8" borderId="3" xfId="0" applyFont="1" applyFill="1" applyBorder="1"/>
    <xf numFmtId="0" fontId="0" fillId="0" borderId="3" xfId="0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17" fillId="7" borderId="3" xfId="0" applyFont="1" applyFill="1" applyBorder="1" applyAlignment="1">
      <alignment vertical="top" wrapText="1"/>
    </xf>
    <xf numFmtId="164" fontId="1" fillId="0" borderId="2" xfId="1" applyNumberFormat="1" applyFont="1" applyBorder="1" applyAlignment="1" applyProtection="1"/>
    <xf numFmtId="164" fontId="1" fillId="0" borderId="2" xfId="0" applyNumberFormat="1" applyFont="1" applyBorder="1"/>
    <xf numFmtId="164" fontId="0" fillId="0" borderId="2" xfId="0" applyNumberFormat="1" applyBorder="1"/>
    <xf numFmtId="164" fontId="0" fillId="0" borderId="2" xfId="0" applyNumberFormat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16" xfId="0" applyBorder="1"/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2" fontId="3" fillId="0" borderId="1" xfId="0" applyNumberFormat="1" applyFont="1" applyBorder="1"/>
    <xf numFmtId="0" fontId="4" fillId="0" borderId="1" xfId="1" applyBorder="1" applyAlignment="1" applyProtection="1"/>
    <xf numFmtId="2" fontId="0" fillId="0" borderId="11" xfId="0" applyNumberFormat="1" applyBorder="1"/>
    <xf numFmtId="0" fontId="6" fillId="0" borderId="3" xfId="0" applyFont="1" applyBorder="1" applyAlignment="1">
      <alignment vertical="top" wrapText="1"/>
    </xf>
    <xf numFmtId="0" fontId="4" fillId="0" borderId="0" xfId="1" applyBorder="1" applyAlignment="1" applyProtection="1"/>
    <xf numFmtId="164" fontId="1" fillId="0" borderId="0" xfId="1" applyNumberFormat="1" applyFont="1" applyBorder="1" applyAlignment="1" applyProtection="1"/>
    <xf numFmtId="0" fontId="1" fillId="6" borderId="0" xfId="0" applyFont="1" applyFill="1" applyBorder="1" applyAlignment="1">
      <alignment vertical="top" wrapText="1"/>
    </xf>
    <xf numFmtId="0" fontId="1" fillId="0" borderId="0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calcChain" Target="calcChain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85725</xdr:rowOff>
    </xdr:from>
    <xdr:to>
      <xdr:col>1</xdr:col>
      <xdr:colOff>628650</xdr:colOff>
      <xdr:row>5</xdr:row>
      <xdr:rowOff>38100</xdr:rowOff>
    </xdr:to>
    <xdr:pic>
      <xdr:nvPicPr>
        <xdr:cNvPr id="1384" name="Picture 26">
          <a:extLst>
            <a:ext uri="{FF2B5EF4-FFF2-40B4-BE49-F238E27FC236}">
              <a16:creationId xmlns:a16="http://schemas.microsoft.com/office/drawing/2014/main" id="{956FFD03-73A6-4338-956C-196AA1AE6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476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533400</xdr:colOff>
      <xdr:row>4</xdr:row>
      <xdr:rowOff>152400</xdr:rowOff>
    </xdr:to>
    <xdr:pic>
      <xdr:nvPicPr>
        <xdr:cNvPr id="10422" name="Picture 1">
          <a:extLst>
            <a:ext uri="{FF2B5EF4-FFF2-40B4-BE49-F238E27FC236}">
              <a16:creationId xmlns:a16="http://schemas.microsoft.com/office/drawing/2014/main" id="{CF1B89BE-C51C-47A9-BE65-5A1CFD74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0</xdr:col>
      <xdr:colOff>600075</xdr:colOff>
      <xdr:row>6</xdr:row>
      <xdr:rowOff>85725</xdr:rowOff>
    </xdr:to>
    <xdr:pic>
      <xdr:nvPicPr>
        <xdr:cNvPr id="11446" name="Picture 1">
          <a:extLst>
            <a:ext uri="{FF2B5EF4-FFF2-40B4-BE49-F238E27FC236}">
              <a16:creationId xmlns:a16="http://schemas.microsoft.com/office/drawing/2014/main" id="{11F84EF9-5376-4037-A662-072AB280A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28575</xdr:rowOff>
    </xdr:from>
    <xdr:to>
      <xdr:col>0</xdr:col>
      <xdr:colOff>533400</xdr:colOff>
      <xdr:row>7</xdr:row>
      <xdr:rowOff>28575</xdr:rowOff>
    </xdr:to>
    <xdr:pic>
      <xdr:nvPicPr>
        <xdr:cNvPr id="12470" name="Picture 1">
          <a:extLst>
            <a:ext uri="{FF2B5EF4-FFF2-40B4-BE49-F238E27FC236}">
              <a16:creationId xmlns:a16="http://schemas.microsoft.com/office/drawing/2014/main" id="{6457C36B-1B2E-4CD8-B826-53D600512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3494" name="Picture 1">
          <a:extLst>
            <a:ext uri="{FF2B5EF4-FFF2-40B4-BE49-F238E27FC236}">
              <a16:creationId xmlns:a16="http://schemas.microsoft.com/office/drawing/2014/main" id="{06085C62-FCA6-49F2-9B9A-2285B65F5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4518" name="Picture 1">
          <a:extLst>
            <a:ext uri="{FF2B5EF4-FFF2-40B4-BE49-F238E27FC236}">
              <a16:creationId xmlns:a16="http://schemas.microsoft.com/office/drawing/2014/main" id="{EB4FBF41-E9D9-42CE-89FA-06CE2E900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5542" name="Picture 1">
          <a:extLst>
            <a:ext uri="{FF2B5EF4-FFF2-40B4-BE49-F238E27FC236}">
              <a16:creationId xmlns:a16="http://schemas.microsoft.com/office/drawing/2014/main" id="{469D4F0F-6929-4AB5-AD70-38AA0DCE5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152400</xdr:rowOff>
    </xdr:from>
    <xdr:to>
      <xdr:col>0</xdr:col>
      <xdr:colOff>819150</xdr:colOff>
      <xdr:row>4</xdr:row>
      <xdr:rowOff>104775</xdr:rowOff>
    </xdr:to>
    <xdr:pic>
      <xdr:nvPicPr>
        <xdr:cNvPr id="74910" name="Picture 1">
          <a:extLst>
            <a:ext uri="{FF2B5EF4-FFF2-40B4-BE49-F238E27FC236}">
              <a16:creationId xmlns:a16="http://schemas.microsoft.com/office/drawing/2014/main" id="{8F787A3B-6340-490E-99F3-362322D1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524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0</xdr:col>
      <xdr:colOff>533400</xdr:colOff>
      <xdr:row>7</xdr:row>
      <xdr:rowOff>9525</xdr:rowOff>
    </xdr:to>
    <xdr:pic>
      <xdr:nvPicPr>
        <xdr:cNvPr id="16566" name="Picture 1">
          <a:extLst>
            <a:ext uri="{FF2B5EF4-FFF2-40B4-BE49-F238E27FC236}">
              <a16:creationId xmlns:a16="http://schemas.microsoft.com/office/drawing/2014/main" id="{5C071120-D7DC-4DC0-A5FC-9BC12D37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95250</xdr:rowOff>
    </xdr:from>
    <xdr:to>
      <xdr:col>0</xdr:col>
      <xdr:colOff>533400</xdr:colOff>
      <xdr:row>6</xdr:row>
      <xdr:rowOff>57150</xdr:rowOff>
    </xdr:to>
    <xdr:pic>
      <xdr:nvPicPr>
        <xdr:cNvPr id="17590" name="Picture 1">
          <a:extLst>
            <a:ext uri="{FF2B5EF4-FFF2-40B4-BE49-F238E27FC236}">
              <a16:creationId xmlns:a16="http://schemas.microsoft.com/office/drawing/2014/main" id="{C09CC54E-67B3-4B3F-8F4D-C35BB2C7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75930" name="Picture 1">
          <a:extLst>
            <a:ext uri="{FF2B5EF4-FFF2-40B4-BE49-F238E27FC236}">
              <a16:creationId xmlns:a16="http://schemas.microsoft.com/office/drawing/2014/main" id="{DECE3F5D-F622-442B-A642-3B1BC24C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609600</xdr:colOff>
      <xdr:row>3</xdr:row>
      <xdr:rowOff>114300</xdr:rowOff>
    </xdr:to>
    <xdr:pic>
      <xdr:nvPicPr>
        <xdr:cNvPr id="2411" name="Picture 1">
          <a:extLst>
            <a:ext uri="{FF2B5EF4-FFF2-40B4-BE49-F238E27FC236}">
              <a16:creationId xmlns:a16="http://schemas.microsoft.com/office/drawing/2014/main" id="{38BF882F-1D15-4FA7-ADE3-760EA517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0</xdr:row>
      <xdr:rowOff>9525</xdr:rowOff>
    </xdr:from>
    <xdr:to>
      <xdr:col>5</xdr:col>
      <xdr:colOff>885825</xdr:colOff>
      <xdr:row>3</xdr:row>
      <xdr:rowOff>123825</xdr:rowOff>
    </xdr:to>
    <xdr:pic>
      <xdr:nvPicPr>
        <xdr:cNvPr id="2412" name="Picture 2">
          <a:extLst>
            <a:ext uri="{FF2B5EF4-FFF2-40B4-BE49-F238E27FC236}">
              <a16:creationId xmlns:a16="http://schemas.microsoft.com/office/drawing/2014/main" id="{F939CEE6-A81C-4B47-AEFD-2F1AFE2A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95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114300</xdr:rowOff>
    </xdr:to>
    <xdr:pic>
      <xdr:nvPicPr>
        <xdr:cNvPr id="18615" name="Picture 1">
          <a:extLst>
            <a:ext uri="{FF2B5EF4-FFF2-40B4-BE49-F238E27FC236}">
              <a16:creationId xmlns:a16="http://schemas.microsoft.com/office/drawing/2014/main" id="{D79572A2-2FDB-4FA2-BBD4-5F3978A9D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0</xdr:col>
      <xdr:colOff>533400</xdr:colOff>
      <xdr:row>5</xdr:row>
      <xdr:rowOff>152400</xdr:rowOff>
    </xdr:to>
    <xdr:pic>
      <xdr:nvPicPr>
        <xdr:cNvPr id="19819" name="Picture 1">
          <a:extLst>
            <a:ext uri="{FF2B5EF4-FFF2-40B4-BE49-F238E27FC236}">
              <a16:creationId xmlns:a16="http://schemas.microsoft.com/office/drawing/2014/main" id="{13097934-CEBC-4A3C-963C-6A32FB2DA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38100</xdr:rowOff>
    </xdr:from>
    <xdr:to>
      <xdr:col>0</xdr:col>
      <xdr:colOff>533400</xdr:colOff>
      <xdr:row>5</xdr:row>
      <xdr:rowOff>152400</xdr:rowOff>
    </xdr:to>
    <xdr:pic>
      <xdr:nvPicPr>
        <xdr:cNvPr id="19820" name="Picture 2">
          <a:extLst>
            <a:ext uri="{FF2B5EF4-FFF2-40B4-BE49-F238E27FC236}">
              <a16:creationId xmlns:a16="http://schemas.microsoft.com/office/drawing/2014/main" id="{ADECF954-5D55-410E-8151-24C09C49A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66675</xdr:rowOff>
    </xdr:from>
    <xdr:to>
      <xdr:col>0</xdr:col>
      <xdr:colOff>866775</xdr:colOff>
      <xdr:row>2</xdr:row>
      <xdr:rowOff>666750</xdr:rowOff>
    </xdr:to>
    <xdr:pic>
      <xdr:nvPicPr>
        <xdr:cNvPr id="20662" name="Picture 1">
          <a:extLst>
            <a:ext uri="{FF2B5EF4-FFF2-40B4-BE49-F238E27FC236}">
              <a16:creationId xmlns:a16="http://schemas.microsoft.com/office/drawing/2014/main" id="{F75524CC-075B-47DF-8A18-47FC31C3B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905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2</xdr:row>
      <xdr:rowOff>600075</xdr:rowOff>
    </xdr:to>
    <xdr:pic>
      <xdr:nvPicPr>
        <xdr:cNvPr id="21867" name="Picture 1">
          <a:extLst>
            <a:ext uri="{FF2B5EF4-FFF2-40B4-BE49-F238E27FC236}">
              <a16:creationId xmlns:a16="http://schemas.microsoft.com/office/drawing/2014/main" id="{69150EEA-46A6-429A-AC81-4C024BD2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2</xdr:row>
      <xdr:rowOff>600075</xdr:rowOff>
    </xdr:to>
    <xdr:pic>
      <xdr:nvPicPr>
        <xdr:cNvPr id="21868" name="Picture 2">
          <a:extLst>
            <a:ext uri="{FF2B5EF4-FFF2-40B4-BE49-F238E27FC236}">
              <a16:creationId xmlns:a16="http://schemas.microsoft.com/office/drawing/2014/main" id="{C86ECA65-CACB-46ED-9E03-DB1C84E96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0</xdr:rowOff>
    </xdr:from>
    <xdr:to>
      <xdr:col>0</xdr:col>
      <xdr:colOff>819150</xdr:colOff>
      <xdr:row>2</xdr:row>
      <xdr:rowOff>600075</xdr:rowOff>
    </xdr:to>
    <xdr:pic>
      <xdr:nvPicPr>
        <xdr:cNvPr id="22710" name="Picture 1">
          <a:extLst>
            <a:ext uri="{FF2B5EF4-FFF2-40B4-BE49-F238E27FC236}">
              <a16:creationId xmlns:a16="http://schemas.microsoft.com/office/drawing/2014/main" id="{3A26E3B9-02FA-4389-A97C-A3FF13F6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47625</xdr:rowOff>
    </xdr:from>
    <xdr:to>
      <xdr:col>0</xdr:col>
      <xdr:colOff>857250</xdr:colOff>
      <xdr:row>2</xdr:row>
      <xdr:rowOff>9525</xdr:rowOff>
    </xdr:to>
    <xdr:pic>
      <xdr:nvPicPr>
        <xdr:cNvPr id="23734" name="Picture 1">
          <a:extLst>
            <a:ext uri="{FF2B5EF4-FFF2-40B4-BE49-F238E27FC236}">
              <a16:creationId xmlns:a16="http://schemas.microsoft.com/office/drawing/2014/main" id="{E7DDB3C7-C605-4016-B4A8-154D8A57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</xdr:row>
      <xdr:rowOff>95250</xdr:rowOff>
    </xdr:from>
    <xdr:to>
      <xdr:col>0</xdr:col>
      <xdr:colOff>1066800</xdr:colOff>
      <xdr:row>2</xdr:row>
      <xdr:rowOff>695325</xdr:rowOff>
    </xdr:to>
    <xdr:pic>
      <xdr:nvPicPr>
        <xdr:cNvPr id="24759" name="Picture 1">
          <a:extLst>
            <a:ext uri="{FF2B5EF4-FFF2-40B4-BE49-F238E27FC236}">
              <a16:creationId xmlns:a16="http://schemas.microsoft.com/office/drawing/2014/main" id="{8923077D-EDF1-4F2D-899C-C2BE2F22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429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161925</xdr:rowOff>
    </xdr:from>
    <xdr:to>
      <xdr:col>0</xdr:col>
      <xdr:colOff>609600</xdr:colOff>
      <xdr:row>2</xdr:row>
      <xdr:rowOff>323850</xdr:rowOff>
    </xdr:to>
    <xdr:pic>
      <xdr:nvPicPr>
        <xdr:cNvPr id="26896" name="Picture 1">
          <a:extLst>
            <a:ext uri="{FF2B5EF4-FFF2-40B4-BE49-F238E27FC236}">
              <a16:creationId xmlns:a16="http://schemas.microsoft.com/office/drawing/2014/main" id="{85B8A296-7558-4895-A24A-F2CC4C35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3</xdr:row>
      <xdr:rowOff>95250</xdr:rowOff>
    </xdr:from>
    <xdr:to>
      <xdr:col>0</xdr:col>
      <xdr:colOff>971550</xdr:colOff>
      <xdr:row>3</xdr:row>
      <xdr:rowOff>714375</xdr:rowOff>
    </xdr:to>
    <xdr:pic>
      <xdr:nvPicPr>
        <xdr:cNvPr id="27879" name="Picture 2">
          <a:extLst>
            <a:ext uri="{FF2B5EF4-FFF2-40B4-BE49-F238E27FC236}">
              <a16:creationId xmlns:a16="http://schemas.microsoft.com/office/drawing/2014/main" id="{8A83B6FB-1344-4E2B-A978-B5E5847DF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81025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114300</xdr:rowOff>
    </xdr:from>
    <xdr:to>
      <xdr:col>0</xdr:col>
      <xdr:colOff>857250</xdr:colOff>
      <xdr:row>1</xdr:row>
      <xdr:rowOff>714375</xdr:rowOff>
    </xdr:to>
    <xdr:pic>
      <xdr:nvPicPr>
        <xdr:cNvPr id="28854" name="Picture 1">
          <a:extLst>
            <a:ext uri="{FF2B5EF4-FFF2-40B4-BE49-F238E27FC236}">
              <a16:creationId xmlns:a16="http://schemas.microsoft.com/office/drawing/2014/main" id="{6EF6C62A-8095-4C21-84C7-85101EB2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762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657225</xdr:colOff>
      <xdr:row>4</xdr:row>
      <xdr:rowOff>142875</xdr:rowOff>
    </xdr:to>
    <xdr:pic>
      <xdr:nvPicPr>
        <xdr:cNvPr id="3254" name="Picture 1">
          <a:extLst>
            <a:ext uri="{FF2B5EF4-FFF2-40B4-BE49-F238E27FC236}">
              <a16:creationId xmlns:a16="http://schemas.microsoft.com/office/drawing/2014/main" id="{DABF5215-47BC-433D-8107-867AAC17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152400</xdr:rowOff>
    </xdr:from>
    <xdr:to>
      <xdr:col>0</xdr:col>
      <xdr:colOff>704850</xdr:colOff>
      <xdr:row>2</xdr:row>
      <xdr:rowOff>590550</xdr:rowOff>
    </xdr:to>
    <xdr:pic>
      <xdr:nvPicPr>
        <xdr:cNvPr id="29878" name="Picture 1">
          <a:extLst>
            <a:ext uri="{FF2B5EF4-FFF2-40B4-BE49-F238E27FC236}">
              <a16:creationId xmlns:a16="http://schemas.microsoft.com/office/drawing/2014/main" id="{5B97AD6F-3AD2-4400-B26D-65A88647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43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57150</xdr:rowOff>
    </xdr:from>
    <xdr:to>
      <xdr:col>0</xdr:col>
      <xdr:colOff>942975</xdr:colOff>
      <xdr:row>2</xdr:row>
      <xdr:rowOff>685800</xdr:rowOff>
    </xdr:to>
    <xdr:pic>
      <xdr:nvPicPr>
        <xdr:cNvPr id="30902" name="Picture 1">
          <a:extLst>
            <a:ext uri="{FF2B5EF4-FFF2-40B4-BE49-F238E27FC236}">
              <a16:creationId xmlns:a16="http://schemas.microsoft.com/office/drawing/2014/main" id="{6FBFB819-A345-4D4D-A924-2C843DD1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47625</xdr:rowOff>
    </xdr:from>
    <xdr:to>
      <xdr:col>0</xdr:col>
      <xdr:colOff>695325</xdr:colOff>
      <xdr:row>2</xdr:row>
      <xdr:rowOff>0</xdr:rowOff>
    </xdr:to>
    <xdr:pic>
      <xdr:nvPicPr>
        <xdr:cNvPr id="31926" name="Picture 1">
          <a:extLst>
            <a:ext uri="{FF2B5EF4-FFF2-40B4-BE49-F238E27FC236}">
              <a16:creationId xmlns:a16="http://schemas.microsoft.com/office/drawing/2014/main" id="{EC280D12-4B40-49E5-BBE5-33EC0129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76200</xdr:rowOff>
    </xdr:from>
    <xdr:to>
      <xdr:col>0</xdr:col>
      <xdr:colOff>885825</xdr:colOff>
      <xdr:row>3</xdr:row>
      <xdr:rowOff>0</xdr:rowOff>
    </xdr:to>
    <xdr:pic>
      <xdr:nvPicPr>
        <xdr:cNvPr id="32950" name="Picture 1">
          <a:extLst>
            <a:ext uri="{FF2B5EF4-FFF2-40B4-BE49-F238E27FC236}">
              <a16:creationId xmlns:a16="http://schemas.microsoft.com/office/drawing/2014/main" id="{9FB7B469-C492-4979-87B0-03817234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00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66675</xdr:rowOff>
    </xdr:from>
    <xdr:to>
      <xdr:col>0</xdr:col>
      <xdr:colOff>800100</xdr:colOff>
      <xdr:row>1</xdr:row>
      <xdr:rowOff>666750</xdr:rowOff>
    </xdr:to>
    <xdr:pic>
      <xdr:nvPicPr>
        <xdr:cNvPr id="33974" name="Picture 1">
          <a:extLst>
            <a:ext uri="{FF2B5EF4-FFF2-40B4-BE49-F238E27FC236}">
              <a16:creationId xmlns:a16="http://schemas.microsoft.com/office/drawing/2014/main" id="{029B2383-9365-469A-9464-F83ADAAB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2962275</xdr:colOff>
      <xdr:row>0</xdr:row>
      <xdr:rowOff>57150</xdr:rowOff>
    </xdr:from>
    <xdr:to>
      <xdr:col>1</xdr:col>
      <xdr:colOff>3495675</xdr:colOff>
      <xdr:row>2</xdr:row>
      <xdr:rowOff>333375</xdr:rowOff>
    </xdr:to>
    <xdr:pic>
      <xdr:nvPicPr>
        <xdr:cNvPr id="34998" name="Picture 1">
          <a:extLst>
            <a:ext uri="{FF2B5EF4-FFF2-40B4-BE49-F238E27FC236}">
              <a16:creationId xmlns:a16="http://schemas.microsoft.com/office/drawing/2014/main" id="{D18200F1-D53D-43BF-981F-D588D20E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7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1</xdr:row>
      <xdr:rowOff>76200</xdr:rowOff>
    </xdr:from>
    <xdr:to>
      <xdr:col>0</xdr:col>
      <xdr:colOff>1819275</xdr:colOff>
      <xdr:row>2</xdr:row>
      <xdr:rowOff>514350</xdr:rowOff>
    </xdr:to>
    <xdr:pic>
      <xdr:nvPicPr>
        <xdr:cNvPr id="36022" name="Picture 1">
          <a:extLst>
            <a:ext uri="{FF2B5EF4-FFF2-40B4-BE49-F238E27FC236}">
              <a16:creationId xmlns:a16="http://schemas.microsoft.com/office/drawing/2014/main" id="{546DA977-30BF-445F-B551-6FD8640E3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81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1</xdr:row>
      <xdr:rowOff>38100</xdr:rowOff>
    </xdr:from>
    <xdr:to>
      <xdr:col>0</xdr:col>
      <xdr:colOff>1343025</xdr:colOff>
      <xdr:row>4</xdr:row>
      <xdr:rowOff>142875</xdr:rowOff>
    </xdr:to>
    <xdr:pic>
      <xdr:nvPicPr>
        <xdr:cNvPr id="37046" name="Picture 1">
          <a:extLst>
            <a:ext uri="{FF2B5EF4-FFF2-40B4-BE49-F238E27FC236}">
              <a16:creationId xmlns:a16="http://schemas.microsoft.com/office/drawing/2014/main" id="{A6D2383B-8E86-4A62-B9E6-69702CBD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00025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295275</xdr:rowOff>
    </xdr:from>
    <xdr:to>
      <xdr:col>0</xdr:col>
      <xdr:colOff>1076325</xdr:colOff>
      <xdr:row>3</xdr:row>
      <xdr:rowOff>114300</xdr:rowOff>
    </xdr:to>
    <xdr:pic>
      <xdr:nvPicPr>
        <xdr:cNvPr id="38070" name="Picture 1">
          <a:extLst>
            <a:ext uri="{FF2B5EF4-FFF2-40B4-BE49-F238E27FC236}">
              <a16:creationId xmlns:a16="http://schemas.microsoft.com/office/drawing/2014/main" id="{E47E8740-EB7B-40D1-9FCA-67C8A365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572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114300</xdr:rowOff>
    </xdr:from>
    <xdr:to>
      <xdr:col>0</xdr:col>
      <xdr:colOff>819150</xdr:colOff>
      <xdr:row>3</xdr:row>
      <xdr:rowOff>714375</xdr:rowOff>
    </xdr:to>
    <xdr:pic>
      <xdr:nvPicPr>
        <xdr:cNvPr id="39094" name="Picture 1">
          <a:extLst>
            <a:ext uri="{FF2B5EF4-FFF2-40B4-BE49-F238E27FC236}">
              <a16:creationId xmlns:a16="http://schemas.microsoft.com/office/drawing/2014/main" id="{E1E90ED3-5B3A-4D9E-ABD0-EC2D8EB6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0007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4279" name="Picture 1">
          <a:extLst>
            <a:ext uri="{FF2B5EF4-FFF2-40B4-BE49-F238E27FC236}">
              <a16:creationId xmlns:a16="http://schemas.microsoft.com/office/drawing/2014/main" id="{792423A1-965E-4DD6-B470-74F293AA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40118" name="Picture 1">
          <a:extLst>
            <a:ext uri="{FF2B5EF4-FFF2-40B4-BE49-F238E27FC236}">
              <a16:creationId xmlns:a16="http://schemas.microsoft.com/office/drawing/2014/main" id="{E462C968-CE3D-450B-ACC4-A8B989F2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38100</xdr:rowOff>
    </xdr:from>
    <xdr:to>
      <xdr:col>0</xdr:col>
      <xdr:colOff>962025</xdr:colOff>
      <xdr:row>3</xdr:row>
      <xdr:rowOff>447675</xdr:rowOff>
    </xdr:to>
    <xdr:pic>
      <xdr:nvPicPr>
        <xdr:cNvPr id="41142" name="Picture 1">
          <a:extLst>
            <a:ext uri="{FF2B5EF4-FFF2-40B4-BE49-F238E27FC236}">
              <a16:creationId xmlns:a16="http://schemas.microsoft.com/office/drawing/2014/main" id="{9D762C05-0883-4D87-9636-454DB6CD3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61950"/>
          <a:ext cx="638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28575</xdr:rowOff>
    </xdr:from>
    <xdr:to>
      <xdr:col>0</xdr:col>
      <xdr:colOff>619125</xdr:colOff>
      <xdr:row>4</xdr:row>
      <xdr:rowOff>514350</xdr:rowOff>
    </xdr:to>
    <xdr:pic>
      <xdr:nvPicPr>
        <xdr:cNvPr id="42166" name="Picture 1">
          <a:extLst>
            <a:ext uri="{FF2B5EF4-FFF2-40B4-BE49-F238E27FC236}">
              <a16:creationId xmlns:a16="http://schemas.microsoft.com/office/drawing/2014/main" id="{58809754-5FE6-4EC3-A932-8CA0917B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0012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45238" name="Picture 1">
          <a:extLst>
            <a:ext uri="{FF2B5EF4-FFF2-40B4-BE49-F238E27FC236}">
              <a16:creationId xmlns:a16="http://schemas.microsoft.com/office/drawing/2014/main" id="{C4DDE80A-96E0-4853-9FB3-008585737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114300</xdr:rowOff>
    </xdr:from>
    <xdr:to>
      <xdr:col>0</xdr:col>
      <xdr:colOff>838200</xdr:colOff>
      <xdr:row>1</xdr:row>
      <xdr:rowOff>714375</xdr:rowOff>
    </xdr:to>
    <xdr:pic>
      <xdr:nvPicPr>
        <xdr:cNvPr id="46262" name="Picture 1">
          <a:extLst>
            <a:ext uri="{FF2B5EF4-FFF2-40B4-BE49-F238E27FC236}">
              <a16:creationId xmlns:a16="http://schemas.microsoft.com/office/drawing/2014/main" id="{D8B309C0-36A7-49AA-A75A-A432102A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7622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114300</xdr:rowOff>
    </xdr:from>
    <xdr:to>
      <xdr:col>0</xdr:col>
      <xdr:colOff>666750</xdr:colOff>
      <xdr:row>3</xdr:row>
      <xdr:rowOff>142875</xdr:rowOff>
    </xdr:to>
    <xdr:pic>
      <xdr:nvPicPr>
        <xdr:cNvPr id="48310" name="Picture 1">
          <a:extLst>
            <a:ext uri="{FF2B5EF4-FFF2-40B4-BE49-F238E27FC236}">
              <a16:creationId xmlns:a16="http://schemas.microsoft.com/office/drawing/2014/main" id="{2E1D71C1-4D88-410B-9DE2-75FCA8F8C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51382" name="Picture 1">
          <a:extLst>
            <a:ext uri="{FF2B5EF4-FFF2-40B4-BE49-F238E27FC236}">
              <a16:creationId xmlns:a16="http://schemas.microsoft.com/office/drawing/2014/main" id="{848E8F3B-69CA-4383-B9D7-C984E3623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47675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114300</xdr:rowOff>
    </xdr:to>
    <xdr:pic>
      <xdr:nvPicPr>
        <xdr:cNvPr id="52406" name="Picture 1">
          <a:extLst>
            <a:ext uri="{FF2B5EF4-FFF2-40B4-BE49-F238E27FC236}">
              <a16:creationId xmlns:a16="http://schemas.microsoft.com/office/drawing/2014/main" id="{CC289CBE-2810-4195-92F6-F5A544C7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54454" name="Picture 1">
          <a:extLst>
            <a:ext uri="{FF2B5EF4-FFF2-40B4-BE49-F238E27FC236}">
              <a16:creationId xmlns:a16="http://schemas.microsoft.com/office/drawing/2014/main" id="{6DD29830-C0C6-4A15-BAFE-73DB4EDD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114300</xdr:rowOff>
    </xdr:from>
    <xdr:to>
      <xdr:col>0</xdr:col>
      <xdr:colOff>666750</xdr:colOff>
      <xdr:row>3</xdr:row>
      <xdr:rowOff>142875</xdr:rowOff>
    </xdr:to>
    <xdr:pic>
      <xdr:nvPicPr>
        <xdr:cNvPr id="55478" name="Picture 1">
          <a:extLst>
            <a:ext uri="{FF2B5EF4-FFF2-40B4-BE49-F238E27FC236}">
              <a16:creationId xmlns:a16="http://schemas.microsoft.com/office/drawing/2014/main" id="{ABD1C1FA-C51F-4CF6-A90D-673205110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57150</xdr:rowOff>
    </xdr:from>
    <xdr:to>
      <xdr:col>0</xdr:col>
      <xdr:colOff>533400</xdr:colOff>
      <xdr:row>6</xdr:row>
      <xdr:rowOff>9525</xdr:rowOff>
    </xdr:to>
    <xdr:pic>
      <xdr:nvPicPr>
        <xdr:cNvPr id="5303" name="Picture 1">
          <a:extLst>
            <a:ext uri="{FF2B5EF4-FFF2-40B4-BE49-F238E27FC236}">
              <a16:creationId xmlns:a16="http://schemas.microsoft.com/office/drawing/2014/main" id="{7623F636-EDF5-403D-974C-4A619414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57526" name="Picture 1">
          <a:extLst>
            <a:ext uri="{FF2B5EF4-FFF2-40B4-BE49-F238E27FC236}">
              <a16:creationId xmlns:a16="http://schemas.microsoft.com/office/drawing/2014/main" id="{8A8014E7-9145-4F1E-924E-44D1AB6B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60598" name="Picture 1">
          <a:extLst>
            <a:ext uri="{FF2B5EF4-FFF2-40B4-BE49-F238E27FC236}">
              <a16:creationId xmlns:a16="http://schemas.microsoft.com/office/drawing/2014/main" id="{6AB3E5CB-E7AA-4B59-968D-997C96DAD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4</xdr:row>
      <xdr:rowOff>9525</xdr:rowOff>
    </xdr:to>
    <xdr:pic>
      <xdr:nvPicPr>
        <xdr:cNvPr id="61622" name="Picture 1">
          <a:extLst>
            <a:ext uri="{FF2B5EF4-FFF2-40B4-BE49-F238E27FC236}">
              <a16:creationId xmlns:a16="http://schemas.microsoft.com/office/drawing/2014/main" id="{97DA6E72-3D4E-421F-AB32-32855B57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3</xdr:row>
      <xdr:rowOff>28575</xdr:rowOff>
    </xdr:to>
    <xdr:pic>
      <xdr:nvPicPr>
        <xdr:cNvPr id="62646" name="Picture 1">
          <a:extLst>
            <a:ext uri="{FF2B5EF4-FFF2-40B4-BE49-F238E27FC236}">
              <a16:creationId xmlns:a16="http://schemas.microsoft.com/office/drawing/2014/main" id="{E375C6A3-15C3-4C58-A783-F076CFA3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66675</xdr:rowOff>
    </xdr:from>
    <xdr:to>
      <xdr:col>0</xdr:col>
      <xdr:colOff>685800</xdr:colOff>
      <xdr:row>3</xdr:row>
      <xdr:rowOff>114300</xdr:rowOff>
    </xdr:to>
    <xdr:pic>
      <xdr:nvPicPr>
        <xdr:cNvPr id="65718" name="Picture 1">
          <a:extLst>
            <a:ext uri="{FF2B5EF4-FFF2-40B4-BE49-F238E27FC236}">
              <a16:creationId xmlns:a16="http://schemas.microsoft.com/office/drawing/2014/main" id="{F06F60C2-234E-4E0C-AC52-BC13C13D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533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114300</xdr:rowOff>
    </xdr:from>
    <xdr:to>
      <xdr:col>0</xdr:col>
      <xdr:colOff>666750</xdr:colOff>
      <xdr:row>4</xdr:row>
      <xdr:rowOff>0</xdr:rowOff>
    </xdr:to>
    <xdr:pic>
      <xdr:nvPicPr>
        <xdr:cNvPr id="67766" name="Picture 1">
          <a:extLst>
            <a:ext uri="{FF2B5EF4-FFF2-40B4-BE49-F238E27FC236}">
              <a16:creationId xmlns:a16="http://schemas.microsoft.com/office/drawing/2014/main" id="{8047173C-C0C5-4CED-9F1B-E6C4FEFA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38150"/>
          <a:ext cx="5334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609600</xdr:colOff>
      <xdr:row>2</xdr:row>
      <xdr:rowOff>600075</xdr:rowOff>
    </xdr:to>
    <xdr:pic>
      <xdr:nvPicPr>
        <xdr:cNvPr id="68790" name="Picture 1">
          <a:extLst>
            <a:ext uri="{FF2B5EF4-FFF2-40B4-BE49-F238E27FC236}">
              <a16:creationId xmlns:a16="http://schemas.microsoft.com/office/drawing/2014/main" id="{2521235E-FEEC-4D9F-8CEA-9C29CCF8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238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1</xdr:row>
      <xdr:rowOff>28575</xdr:rowOff>
    </xdr:from>
    <xdr:to>
      <xdr:col>0</xdr:col>
      <xdr:colOff>1390650</xdr:colOff>
      <xdr:row>4</xdr:row>
      <xdr:rowOff>142875</xdr:rowOff>
    </xdr:to>
    <xdr:pic>
      <xdr:nvPicPr>
        <xdr:cNvPr id="69814" name="Picture 1">
          <a:extLst>
            <a:ext uri="{FF2B5EF4-FFF2-40B4-BE49-F238E27FC236}">
              <a16:creationId xmlns:a16="http://schemas.microsoft.com/office/drawing/2014/main" id="{AE42A58B-779C-4D6A-8097-0387C8E6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47625</xdr:rowOff>
    </xdr:from>
    <xdr:to>
      <xdr:col>0</xdr:col>
      <xdr:colOff>742950</xdr:colOff>
      <xdr:row>1</xdr:row>
      <xdr:rowOff>476250</xdr:rowOff>
    </xdr:to>
    <xdr:pic>
      <xdr:nvPicPr>
        <xdr:cNvPr id="70838" name="Picture 2">
          <a:extLst>
            <a:ext uri="{FF2B5EF4-FFF2-40B4-BE49-F238E27FC236}">
              <a16:creationId xmlns:a16="http://schemas.microsoft.com/office/drawing/2014/main" id="{C657CE11-D0C2-46D3-9267-973A5E5D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33375"/>
          <a:ext cx="5238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28575</xdr:rowOff>
    </xdr:from>
    <xdr:to>
      <xdr:col>0</xdr:col>
      <xdr:colOff>600075</xdr:colOff>
      <xdr:row>4</xdr:row>
      <xdr:rowOff>19050</xdr:rowOff>
    </xdr:to>
    <xdr:pic>
      <xdr:nvPicPr>
        <xdr:cNvPr id="71862" name="Picture 1">
          <a:extLst>
            <a:ext uri="{FF2B5EF4-FFF2-40B4-BE49-F238E27FC236}">
              <a16:creationId xmlns:a16="http://schemas.microsoft.com/office/drawing/2014/main" id="{9ABA7017-2A44-4DB9-9E3B-2AE72E1E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533400</xdr:colOff>
      <xdr:row>5</xdr:row>
      <xdr:rowOff>38100</xdr:rowOff>
    </xdr:to>
    <xdr:pic>
      <xdr:nvPicPr>
        <xdr:cNvPr id="6326" name="Picture 1">
          <a:extLst>
            <a:ext uri="{FF2B5EF4-FFF2-40B4-BE49-F238E27FC236}">
              <a16:creationId xmlns:a16="http://schemas.microsoft.com/office/drawing/2014/main" id="{C4D4CF20-F7B3-4064-8E92-F05CFC6E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28575</xdr:rowOff>
    </xdr:from>
    <xdr:to>
      <xdr:col>0</xdr:col>
      <xdr:colOff>600075</xdr:colOff>
      <xdr:row>2</xdr:row>
      <xdr:rowOff>342900</xdr:rowOff>
    </xdr:to>
    <xdr:pic>
      <xdr:nvPicPr>
        <xdr:cNvPr id="72886" name="Picture 1">
          <a:extLst>
            <a:ext uri="{FF2B5EF4-FFF2-40B4-BE49-F238E27FC236}">
              <a16:creationId xmlns:a16="http://schemas.microsoft.com/office/drawing/2014/main" id="{45E21875-E7A1-40CC-BBA7-D6D1F4C8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28575</xdr:rowOff>
    </xdr:from>
    <xdr:to>
      <xdr:col>0</xdr:col>
      <xdr:colOff>619125</xdr:colOff>
      <xdr:row>3</xdr:row>
      <xdr:rowOff>514350</xdr:rowOff>
    </xdr:to>
    <xdr:pic>
      <xdr:nvPicPr>
        <xdr:cNvPr id="74091" name="Picture 1">
          <a:extLst>
            <a:ext uri="{FF2B5EF4-FFF2-40B4-BE49-F238E27FC236}">
              <a16:creationId xmlns:a16="http://schemas.microsoft.com/office/drawing/2014/main" id="{D3877102-3362-4DF5-B861-C1571A4D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762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3</xdr:row>
      <xdr:rowOff>28575</xdr:rowOff>
    </xdr:from>
    <xdr:to>
      <xdr:col>0</xdr:col>
      <xdr:colOff>619125</xdr:colOff>
      <xdr:row>3</xdr:row>
      <xdr:rowOff>514350</xdr:rowOff>
    </xdr:to>
    <xdr:pic>
      <xdr:nvPicPr>
        <xdr:cNvPr id="74092" name="Picture 2">
          <a:extLst>
            <a:ext uri="{FF2B5EF4-FFF2-40B4-BE49-F238E27FC236}">
              <a16:creationId xmlns:a16="http://schemas.microsoft.com/office/drawing/2014/main" id="{2121A578-C3F6-4B8A-8DC9-5FDE725F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762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47625</xdr:rowOff>
    </xdr:from>
    <xdr:to>
      <xdr:col>0</xdr:col>
      <xdr:colOff>752475</xdr:colOff>
      <xdr:row>6</xdr:row>
      <xdr:rowOff>152400</xdr:rowOff>
    </xdr:to>
    <xdr:pic>
      <xdr:nvPicPr>
        <xdr:cNvPr id="7350" name="Picture 1">
          <a:extLst>
            <a:ext uri="{FF2B5EF4-FFF2-40B4-BE49-F238E27FC236}">
              <a16:creationId xmlns:a16="http://schemas.microsoft.com/office/drawing/2014/main" id="{3F775A27-71F2-47F5-A98F-592028637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752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8736" name="Picture 1">
          <a:extLst>
            <a:ext uri="{FF2B5EF4-FFF2-40B4-BE49-F238E27FC236}">
              <a16:creationId xmlns:a16="http://schemas.microsoft.com/office/drawing/2014/main" id="{344B1562-8437-423E-8E4E-2A1E2874D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8737" name="Picture 2">
          <a:extLst>
            <a:ext uri="{FF2B5EF4-FFF2-40B4-BE49-F238E27FC236}">
              <a16:creationId xmlns:a16="http://schemas.microsoft.com/office/drawing/2014/main" id="{9379B2B2-9778-40C7-9057-895C1122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533400</xdr:colOff>
      <xdr:row>4</xdr:row>
      <xdr:rowOff>142875</xdr:rowOff>
    </xdr:to>
    <xdr:pic>
      <xdr:nvPicPr>
        <xdr:cNvPr id="8738" name="Picture 3">
          <a:extLst>
            <a:ext uri="{FF2B5EF4-FFF2-40B4-BE49-F238E27FC236}">
              <a16:creationId xmlns:a16="http://schemas.microsoft.com/office/drawing/2014/main" id="{9D2E9E1F-76F5-4585-8F09-259ED1CC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533400</xdr:colOff>
      <xdr:row>5</xdr:row>
      <xdr:rowOff>28575</xdr:rowOff>
    </xdr:to>
    <xdr:pic>
      <xdr:nvPicPr>
        <xdr:cNvPr id="9398" name="Picture 1">
          <a:extLst>
            <a:ext uri="{FF2B5EF4-FFF2-40B4-BE49-F238E27FC236}">
              <a16:creationId xmlns:a16="http://schemas.microsoft.com/office/drawing/2014/main" id="{2BEA3433-0A47-4173-A670-7600AD159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4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tabSelected="1" topLeftCell="A127" workbookViewId="0">
      <selection activeCell="D163" sqref="D163"/>
    </sheetView>
  </sheetViews>
  <sheetFormatPr baseColWidth="10" defaultRowHeight="12.75" x14ac:dyDescent="0.2"/>
  <cols>
    <col min="1" max="1" width="6" customWidth="1"/>
    <col min="2" max="2" width="54.85546875" style="1" customWidth="1"/>
    <col min="3" max="3" width="10.42578125" customWidth="1"/>
    <col min="4" max="4" width="12.140625" bestFit="1" customWidth="1"/>
    <col min="5" max="5" width="68.7109375" style="1" bestFit="1" customWidth="1"/>
  </cols>
  <sheetData>
    <row r="1" spans="1:5" x14ac:dyDescent="0.2">
      <c r="B1" s="77" t="s">
        <v>43</v>
      </c>
      <c r="C1" s="78"/>
    </row>
    <row r="2" spans="1:5" x14ac:dyDescent="0.2">
      <c r="B2"/>
    </row>
    <row r="3" spans="1:5" x14ac:dyDescent="0.2">
      <c r="B3"/>
      <c r="C3" s="69" t="s">
        <v>283</v>
      </c>
      <c r="D3" s="70"/>
    </row>
    <row r="4" spans="1:5" x14ac:dyDescent="0.2">
      <c r="B4"/>
      <c r="C4" s="71" t="s">
        <v>284</v>
      </c>
      <c r="D4" s="72"/>
    </row>
    <row r="5" spans="1:5" x14ac:dyDescent="0.2">
      <c r="B5"/>
      <c r="C5" s="71" t="s">
        <v>285</v>
      </c>
      <c r="D5" s="72"/>
    </row>
    <row r="6" spans="1:5" x14ac:dyDescent="0.2">
      <c r="B6"/>
      <c r="C6" s="73" t="s">
        <v>14</v>
      </c>
      <c r="D6" s="74"/>
    </row>
    <row r="7" spans="1:5" x14ac:dyDescent="0.2">
      <c r="A7">
        <v>1</v>
      </c>
      <c r="B7" s="56" t="s">
        <v>286</v>
      </c>
    </row>
    <row r="8" spans="1:5" x14ac:dyDescent="0.2">
      <c r="A8">
        <v>2</v>
      </c>
      <c r="B8" s="53" t="s">
        <v>287</v>
      </c>
    </row>
    <row r="9" spans="1:5" x14ac:dyDescent="0.2">
      <c r="A9">
        <v>3</v>
      </c>
      <c r="B9" s="75" t="s">
        <v>288</v>
      </c>
      <c r="D9" t="s">
        <v>540</v>
      </c>
    </row>
    <row r="10" spans="1:5" x14ac:dyDescent="0.2">
      <c r="A10">
        <v>4</v>
      </c>
      <c r="B10" s="41" t="s">
        <v>289</v>
      </c>
      <c r="D10" s="83">
        <v>42932</v>
      </c>
    </row>
    <row r="11" spans="1:5" x14ac:dyDescent="0.2">
      <c r="B11"/>
    </row>
    <row r="12" spans="1:5" x14ac:dyDescent="0.2">
      <c r="A12" s="8" t="s">
        <v>290</v>
      </c>
      <c r="B12" s="122" t="s">
        <v>291</v>
      </c>
      <c r="C12" s="140" t="s">
        <v>292</v>
      </c>
      <c r="D12" s="3" t="s">
        <v>293</v>
      </c>
      <c r="E12" s="2" t="s">
        <v>294</v>
      </c>
    </row>
    <row r="13" spans="1:5" x14ac:dyDescent="0.2">
      <c r="A13" s="8">
        <v>1</v>
      </c>
      <c r="B13" s="123" t="s">
        <v>295</v>
      </c>
      <c r="C13" s="140">
        <v>1</v>
      </c>
      <c r="D13" s="136"/>
      <c r="E13" s="2" t="s">
        <v>296</v>
      </c>
    </row>
    <row r="14" spans="1:5" x14ac:dyDescent="0.2">
      <c r="A14" s="8">
        <v>1</v>
      </c>
      <c r="B14" s="123" t="s">
        <v>297</v>
      </c>
      <c r="C14" s="140" t="s">
        <v>298</v>
      </c>
      <c r="D14" s="136">
        <v>0.52668857883185838</v>
      </c>
      <c r="E14" s="2" t="s">
        <v>299</v>
      </c>
    </row>
    <row r="15" spans="1:5" x14ac:dyDescent="0.2">
      <c r="A15" s="8">
        <v>4</v>
      </c>
      <c r="B15" s="122" t="s">
        <v>300</v>
      </c>
      <c r="C15" s="140">
        <v>2</v>
      </c>
      <c r="D15" s="136"/>
      <c r="E15" s="2" t="s">
        <v>301</v>
      </c>
    </row>
    <row r="16" spans="1:5" x14ac:dyDescent="0.2">
      <c r="A16" s="8">
        <v>4</v>
      </c>
      <c r="B16" s="122" t="s">
        <v>302</v>
      </c>
      <c r="C16" s="140">
        <v>3</v>
      </c>
      <c r="D16" s="136"/>
      <c r="E16" s="2" t="s">
        <v>303</v>
      </c>
    </row>
    <row r="17" spans="1:5" x14ac:dyDescent="0.2">
      <c r="A17" s="8">
        <v>1</v>
      </c>
      <c r="B17" s="123" t="s">
        <v>304</v>
      </c>
      <c r="C17" s="140">
        <v>4</v>
      </c>
      <c r="D17" s="136">
        <v>0.15676599836734695</v>
      </c>
      <c r="E17" s="2" t="s">
        <v>305</v>
      </c>
    </row>
    <row r="18" spans="1:5" x14ac:dyDescent="0.2">
      <c r="A18" s="8">
        <v>1</v>
      </c>
      <c r="B18" s="123" t="s">
        <v>403</v>
      </c>
      <c r="C18" s="140">
        <v>5</v>
      </c>
      <c r="D18" s="136">
        <v>0.1375084</v>
      </c>
      <c r="E18" s="2" t="s">
        <v>306</v>
      </c>
    </row>
    <row r="19" spans="1:5" x14ac:dyDescent="0.2">
      <c r="A19" s="8">
        <v>1</v>
      </c>
      <c r="B19" s="123" t="s">
        <v>307</v>
      </c>
      <c r="C19" s="140">
        <v>6</v>
      </c>
      <c r="D19" s="136">
        <v>7.0552127999999992E-2</v>
      </c>
      <c r="E19" s="2" t="s">
        <v>308</v>
      </c>
    </row>
    <row r="20" spans="1:5" x14ac:dyDescent="0.2">
      <c r="A20" s="8">
        <v>4</v>
      </c>
      <c r="B20" s="122" t="s">
        <v>309</v>
      </c>
      <c r="C20" s="140">
        <v>7</v>
      </c>
      <c r="D20" s="136"/>
      <c r="E20" s="2" t="s">
        <v>404</v>
      </c>
    </row>
    <row r="21" spans="1:5" x14ac:dyDescent="0.2">
      <c r="A21" s="8">
        <v>1</v>
      </c>
      <c r="B21" s="123" t="s">
        <v>310</v>
      </c>
      <c r="C21" s="140" t="s">
        <v>484</v>
      </c>
      <c r="D21" s="136"/>
      <c r="E21" s="2" t="s">
        <v>311</v>
      </c>
    </row>
    <row r="22" spans="1:5" x14ac:dyDescent="0.2">
      <c r="A22" s="8">
        <v>2</v>
      </c>
      <c r="B22" s="124" t="s">
        <v>312</v>
      </c>
      <c r="C22" s="140" t="s">
        <v>219</v>
      </c>
      <c r="D22" s="137"/>
      <c r="E22" s="2" t="s">
        <v>312</v>
      </c>
    </row>
    <row r="23" spans="1:5" x14ac:dyDescent="0.2">
      <c r="A23" s="8">
        <v>4</v>
      </c>
      <c r="B23" s="122" t="s">
        <v>313</v>
      </c>
      <c r="C23" s="140">
        <v>10</v>
      </c>
      <c r="D23" s="137"/>
      <c r="E23" s="2"/>
    </row>
    <row r="24" spans="1:5" x14ac:dyDescent="0.2">
      <c r="A24" s="8">
        <v>4</v>
      </c>
      <c r="B24" s="122" t="s">
        <v>314</v>
      </c>
      <c r="C24" s="140">
        <v>11</v>
      </c>
      <c r="D24" s="137"/>
      <c r="E24" s="2"/>
    </row>
    <row r="25" spans="1:5" x14ac:dyDescent="0.2">
      <c r="A25" s="8">
        <v>4</v>
      </c>
      <c r="B25" s="122" t="s">
        <v>315</v>
      </c>
      <c r="C25" s="140">
        <v>13</v>
      </c>
      <c r="D25" s="137"/>
      <c r="E25" s="2"/>
    </row>
    <row r="26" spans="1:5" x14ac:dyDescent="0.2">
      <c r="A26" s="8">
        <v>4</v>
      </c>
      <c r="B26" s="122" t="s">
        <v>316</v>
      </c>
      <c r="C26" s="140">
        <v>16</v>
      </c>
      <c r="D26" s="136"/>
      <c r="E26" s="2" t="s">
        <v>317</v>
      </c>
    </row>
    <row r="27" spans="1:5" x14ac:dyDescent="0.2">
      <c r="A27" s="8">
        <v>1</v>
      </c>
      <c r="B27" s="123" t="s">
        <v>318</v>
      </c>
      <c r="C27" s="140">
        <v>20</v>
      </c>
      <c r="D27" s="136">
        <v>0.107</v>
      </c>
      <c r="E27" s="2" t="s">
        <v>319</v>
      </c>
    </row>
    <row r="28" spans="1:5" x14ac:dyDescent="0.2">
      <c r="A28" s="8">
        <v>1</v>
      </c>
      <c r="B28" s="123" t="s">
        <v>320</v>
      </c>
      <c r="C28" s="140">
        <v>21</v>
      </c>
      <c r="D28" s="136">
        <v>0.97459814399999978</v>
      </c>
      <c r="E28" s="2" t="s">
        <v>321</v>
      </c>
    </row>
    <row r="29" spans="1:5" x14ac:dyDescent="0.2">
      <c r="A29" s="8">
        <v>2</v>
      </c>
      <c r="B29" s="124" t="s">
        <v>322</v>
      </c>
      <c r="C29" s="140">
        <v>22</v>
      </c>
      <c r="D29" s="136"/>
      <c r="E29" s="2" t="s">
        <v>323</v>
      </c>
    </row>
    <row r="30" spans="1:5" x14ac:dyDescent="0.2">
      <c r="A30" s="8">
        <v>1</v>
      </c>
      <c r="B30" s="123" t="s">
        <v>15</v>
      </c>
      <c r="C30" s="140" t="s">
        <v>16</v>
      </c>
      <c r="D30" s="136"/>
      <c r="E30" s="2" t="s">
        <v>323</v>
      </c>
    </row>
    <row r="31" spans="1:5" x14ac:dyDescent="0.2">
      <c r="A31" s="8">
        <v>2</v>
      </c>
      <c r="B31" s="124" t="s">
        <v>324</v>
      </c>
      <c r="C31" s="140">
        <v>23</v>
      </c>
      <c r="D31" s="136">
        <v>0.24912061029220886</v>
      </c>
      <c r="E31" s="2" t="s">
        <v>325</v>
      </c>
    </row>
    <row r="32" spans="1:5" x14ac:dyDescent="0.2">
      <c r="A32" s="8">
        <v>2</v>
      </c>
      <c r="B32" s="124" t="s">
        <v>17</v>
      </c>
      <c r="C32" s="140">
        <v>24</v>
      </c>
      <c r="D32" s="136"/>
      <c r="E32" s="2" t="s">
        <v>325</v>
      </c>
    </row>
    <row r="33" spans="1:5" x14ac:dyDescent="0.2">
      <c r="A33" s="8">
        <v>1</v>
      </c>
      <c r="B33" s="123" t="s">
        <v>326</v>
      </c>
      <c r="C33" s="140">
        <v>25</v>
      </c>
      <c r="D33" s="136">
        <v>1.3054320000000001</v>
      </c>
      <c r="E33" s="2" t="s">
        <v>327</v>
      </c>
    </row>
    <row r="34" spans="1:5" x14ac:dyDescent="0.2">
      <c r="A34" s="8">
        <v>1</v>
      </c>
      <c r="B34" s="123" t="s">
        <v>129</v>
      </c>
      <c r="C34" s="140">
        <v>26</v>
      </c>
      <c r="D34" s="136"/>
      <c r="E34" s="2" t="s">
        <v>130</v>
      </c>
    </row>
    <row r="35" spans="1:5" x14ac:dyDescent="0.2">
      <c r="A35" s="8">
        <v>4</v>
      </c>
      <c r="B35" s="122" t="s">
        <v>131</v>
      </c>
      <c r="C35" s="140">
        <v>27</v>
      </c>
      <c r="D35" s="136"/>
      <c r="E35" s="2" t="s">
        <v>132</v>
      </c>
    </row>
    <row r="36" spans="1:5" x14ac:dyDescent="0.2">
      <c r="A36" s="8">
        <v>1</v>
      </c>
      <c r="B36" s="123" t="s">
        <v>133</v>
      </c>
      <c r="C36" s="140">
        <v>28</v>
      </c>
      <c r="D36" s="136">
        <v>1.6512371891891888</v>
      </c>
      <c r="E36" s="2" t="s">
        <v>135</v>
      </c>
    </row>
    <row r="37" spans="1:5" x14ac:dyDescent="0.2">
      <c r="A37" s="8">
        <v>1</v>
      </c>
      <c r="B37" s="123" t="s">
        <v>170</v>
      </c>
      <c r="C37" s="140" t="s">
        <v>171</v>
      </c>
      <c r="D37" s="136">
        <v>0.36499529075215792</v>
      </c>
      <c r="E37" s="2" t="s">
        <v>135</v>
      </c>
    </row>
    <row r="38" spans="1:5" ht="25.5" x14ac:dyDescent="0.2">
      <c r="A38" s="8">
        <v>1</v>
      </c>
      <c r="B38" s="123" t="s">
        <v>214</v>
      </c>
      <c r="C38" s="140">
        <v>29</v>
      </c>
      <c r="D38" s="136">
        <v>0.41235557533458411</v>
      </c>
      <c r="E38" s="2" t="s">
        <v>215</v>
      </c>
    </row>
    <row r="39" spans="1:5" x14ac:dyDescent="0.2">
      <c r="A39" s="8">
        <v>1</v>
      </c>
      <c r="B39" s="123" t="s">
        <v>136</v>
      </c>
      <c r="C39" s="140" t="s">
        <v>1040</v>
      </c>
      <c r="D39" s="136">
        <v>0.04</v>
      </c>
      <c r="E39" s="2" t="s">
        <v>400</v>
      </c>
    </row>
    <row r="40" spans="1:5" ht="25.5" x14ac:dyDescent="0.2">
      <c r="A40" s="8">
        <v>1</v>
      </c>
      <c r="B40" s="123" t="s">
        <v>1041</v>
      </c>
      <c r="C40" s="140" t="s">
        <v>1042</v>
      </c>
      <c r="D40" s="136">
        <v>6.9000000000000006E-2</v>
      </c>
      <c r="E40" s="64" t="s">
        <v>1043</v>
      </c>
    </row>
    <row r="41" spans="1:5" x14ac:dyDescent="0.2">
      <c r="A41" s="8">
        <v>1</v>
      </c>
      <c r="B41" s="123" t="s">
        <v>137</v>
      </c>
      <c r="C41" s="140">
        <v>31</v>
      </c>
      <c r="D41" s="136">
        <v>0.11640199679999999</v>
      </c>
      <c r="E41" s="2" t="s">
        <v>138</v>
      </c>
    </row>
    <row r="42" spans="1:5" x14ac:dyDescent="0.2">
      <c r="A42" s="8">
        <v>4</v>
      </c>
      <c r="B42" s="122" t="s">
        <v>139</v>
      </c>
      <c r="C42" s="140">
        <v>32</v>
      </c>
      <c r="D42" s="136"/>
      <c r="E42" s="2" t="s">
        <v>140</v>
      </c>
    </row>
    <row r="43" spans="1:5" x14ac:dyDescent="0.2">
      <c r="A43" s="8">
        <v>1</v>
      </c>
      <c r="B43" s="123" t="s">
        <v>141</v>
      </c>
      <c r="C43" s="140" t="s">
        <v>416</v>
      </c>
      <c r="D43" s="136"/>
      <c r="E43" s="2" t="s">
        <v>142</v>
      </c>
    </row>
    <row r="44" spans="1:5" x14ac:dyDescent="0.2">
      <c r="A44" s="8">
        <v>4</v>
      </c>
      <c r="B44" s="122" t="s">
        <v>143</v>
      </c>
      <c r="C44" s="140">
        <v>34</v>
      </c>
      <c r="D44" s="136"/>
      <c r="E44" s="2" t="s">
        <v>144</v>
      </c>
    </row>
    <row r="45" spans="1:5" x14ac:dyDescent="0.2">
      <c r="A45" s="8">
        <v>4</v>
      </c>
      <c r="B45" s="122" t="s">
        <v>145</v>
      </c>
      <c r="C45" s="116">
        <v>35</v>
      </c>
      <c r="D45" s="136"/>
      <c r="E45" s="2" t="s">
        <v>146</v>
      </c>
    </row>
    <row r="46" spans="1:5" x14ac:dyDescent="0.2">
      <c r="A46" s="8">
        <v>1</v>
      </c>
      <c r="B46" s="123" t="s">
        <v>147</v>
      </c>
      <c r="C46" s="140">
        <v>36</v>
      </c>
      <c r="D46" s="136">
        <v>0.47001932179930805</v>
      </c>
      <c r="E46" s="2" t="s">
        <v>148</v>
      </c>
    </row>
    <row r="47" spans="1:5" x14ac:dyDescent="0.2">
      <c r="A47" s="8">
        <v>1</v>
      </c>
      <c r="B47" s="123" t="s">
        <v>1044</v>
      </c>
      <c r="C47" s="140" t="s">
        <v>479</v>
      </c>
      <c r="D47" s="136">
        <v>0.50937556446124765</v>
      </c>
      <c r="E47" s="2" t="s">
        <v>1045</v>
      </c>
    </row>
    <row r="48" spans="1:5" ht="25.5" x14ac:dyDescent="0.2">
      <c r="A48" s="8">
        <v>1</v>
      </c>
      <c r="B48" s="123" t="s">
        <v>149</v>
      </c>
      <c r="C48" s="140">
        <v>39</v>
      </c>
      <c r="D48" s="138">
        <v>0.44637081717231814</v>
      </c>
      <c r="E48" s="2" t="s">
        <v>150</v>
      </c>
    </row>
    <row r="49" spans="1:5" x14ac:dyDescent="0.2">
      <c r="A49" s="8">
        <v>4</v>
      </c>
      <c r="B49" s="122" t="s">
        <v>151</v>
      </c>
      <c r="C49" s="140">
        <v>40</v>
      </c>
      <c r="D49" s="138">
        <v>1.922188218181818</v>
      </c>
      <c r="E49" s="2" t="s">
        <v>152</v>
      </c>
    </row>
    <row r="50" spans="1:5" x14ac:dyDescent="0.2">
      <c r="A50" s="8">
        <v>1</v>
      </c>
      <c r="B50" s="123" t="s">
        <v>405</v>
      </c>
      <c r="C50" s="140">
        <v>41</v>
      </c>
      <c r="D50" s="138">
        <v>0</v>
      </c>
      <c r="E50" s="2" t="s">
        <v>153</v>
      </c>
    </row>
    <row r="51" spans="1:5" x14ac:dyDescent="0.2">
      <c r="A51" s="8">
        <v>1</v>
      </c>
      <c r="B51" s="125" t="s">
        <v>154</v>
      </c>
      <c r="C51" s="140">
        <v>42</v>
      </c>
      <c r="D51" s="139">
        <v>0.36356694717832966</v>
      </c>
      <c r="E51" s="2" t="s">
        <v>155</v>
      </c>
    </row>
    <row r="52" spans="1:5" ht="25.5" x14ac:dyDescent="0.2">
      <c r="A52" s="8">
        <v>1</v>
      </c>
      <c r="B52" s="125" t="s">
        <v>156</v>
      </c>
      <c r="C52" s="140">
        <v>43</v>
      </c>
      <c r="D52" s="139">
        <v>1.4289223087248322</v>
      </c>
      <c r="E52" s="2" t="s">
        <v>157</v>
      </c>
    </row>
    <row r="53" spans="1:5" x14ac:dyDescent="0.2">
      <c r="A53" s="8">
        <v>2</v>
      </c>
      <c r="B53" s="124" t="s">
        <v>158</v>
      </c>
      <c r="C53" s="140">
        <v>44</v>
      </c>
      <c r="D53" s="138"/>
      <c r="E53" s="2" t="s">
        <v>159</v>
      </c>
    </row>
    <row r="54" spans="1:5" x14ac:dyDescent="0.2">
      <c r="A54" s="8">
        <v>2</v>
      </c>
      <c r="B54" s="124" t="s">
        <v>160</v>
      </c>
      <c r="C54" s="140">
        <v>45</v>
      </c>
      <c r="D54" s="138"/>
      <c r="E54" s="2" t="s">
        <v>161</v>
      </c>
    </row>
    <row r="55" spans="1:5" x14ac:dyDescent="0.2">
      <c r="A55" s="8">
        <v>2</v>
      </c>
      <c r="B55" s="124" t="s">
        <v>162</v>
      </c>
      <c r="C55" s="140">
        <v>46</v>
      </c>
      <c r="D55" s="138"/>
      <c r="E55" s="2" t="s">
        <v>163</v>
      </c>
    </row>
    <row r="56" spans="1:5" x14ac:dyDescent="0.2">
      <c r="A56" s="8">
        <v>4</v>
      </c>
      <c r="B56" s="122" t="s">
        <v>164</v>
      </c>
      <c r="C56" s="140">
        <v>47</v>
      </c>
      <c r="D56" s="138"/>
      <c r="E56" s="2"/>
    </row>
    <row r="57" spans="1:5" x14ac:dyDescent="0.2">
      <c r="A57" s="8">
        <v>2</v>
      </c>
      <c r="B57" s="124" t="s">
        <v>165</v>
      </c>
      <c r="C57" s="140">
        <v>49</v>
      </c>
      <c r="D57" s="138"/>
      <c r="E57" s="2" t="s">
        <v>166</v>
      </c>
    </row>
    <row r="58" spans="1:5" x14ac:dyDescent="0.2">
      <c r="A58" s="8">
        <v>1</v>
      </c>
      <c r="B58" s="123" t="s">
        <v>167</v>
      </c>
      <c r="C58" s="140">
        <v>50</v>
      </c>
      <c r="D58" s="138"/>
      <c r="E58" s="2" t="s">
        <v>168</v>
      </c>
    </row>
    <row r="59" spans="1:5" x14ac:dyDescent="0.2">
      <c r="A59" s="8">
        <v>1</v>
      </c>
      <c r="B59" s="123" t="s">
        <v>492</v>
      </c>
      <c r="C59" s="140" t="s">
        <v>433</v>
      </c>
      <c r="D59" s="136">
        <v>0.29649999999999999</v>
      </c>
      <c r="E59" s="2" t="s">
        <v>493</v>
      </c>
    </row>
    <row r="60" spans="1:5" x14ac:dyDescent="0.2">
      <c r="A60" s="8">
        <v>1</v>
      </c>
      <c r="B60" s="123" t="s">
        <v>172</v>
      </c>
      <c r="C60" s="140" t="s">
        <v>173</v>
      </c>
      <c r="D60" s="136"/>
      <c r="E60" s="2" t="s">
        <v>174</v>
      </c>
    </row>
    <row r="61" spans="1:5" x14ac:dyDescent="0.2">
      <c r="A61" s="8">
        <v>2</v>
      </c>
      <c r="B61" s="124" t="s">
        <v>169</v>
      </c>
      <c r="C61" s="140">
        <v>52</v>
      </c>
      <c r="D61" s="138">
        <v>1.4154024234527685</v>
      </c>
      <c r="E61" s="2" t="s">
        <v>192</v>
      </c>
    </row>
    <row r="62" spans="1:5" x14ac:dyDescent="0.2">
      <c r="A62" s="8">
        <v>1</v>
      </c>
      <c r="B62" s="123" t="s">
        <v>193</v>
      </c>
      <c r="C62" s="140" t="s">
        <v>270</v>
      </c>
      <c r="D62" s="138"/>
      <c r="E62" s="2" t="s">
        <v>271</v>
      </c>
    </row>
    <row r="63" spans="1:5" x14ac:dyDescent="0.2">
      <c r="A63" s="8">
        <v>2</v>
      </c>
      <c r="B63" s="126" t="s">
        <v>194</v>
      </c>
      <c r="C63" s="140">
        <v>54</v>
      </c>
      <c r="D63" s="138"/>
      <c r="E63" s="2" t="s">
        <v>195</v>
      </c>
    </row>
    <row r="64" spans="1:5" x14ac:dyDescent="0.2">
      <c r="A64" s="8">
        <v>1</v>
      </c>
      <c r="B64" s="127" t="s">
        <v>196</v>
      </c>
      <c r="C64" s="140" t="s">
        <v>434</v>
      </c>
      <c r="D64" s="138"/>
      <c r="E64" s="7" t="s">
        <v>197</v>
      </c>
    </row>
    <row r="65" spans="1:5" x14ac:dyDescent="0.2">
      <c r="A65" s="8">
        <v>4</v>
      </c>
      <c r="B65" s="128" t="s">
        <v>198</v>
      </c>
      <c r="C65" s="140">
        <v>56</v>
      </c>
      <c r="D65" s="138">
        <v>0.74969087999999973</v>
      </c>
      <c r="E65" s="7" t="s">
        <v>198</v>
      </c>
    </row>
    <row r="66" spans="1:5" x14ac:dyDescent="0.2">
      <c r="A66" s="8">
        <v>1</v>
      </c>
      <c r="B66" s="123" t="s">
        <v>199</v>
      </c>
      <c r="C66" s="140">
        <v>57</v>
      </c>
      <c r="D66" s="42">
        <v>0.32358563404965651</v>
      </c>
      <c r="E66" s="3" t="s">
        <v>453</v>
      </c>
    </row>
    <row r="67" spans="1:5" x14ac:dyDescent="0.2">
      <c r="A67" s="8">
        <v>1</v>
      </c>
      <c r="B67" s="123" t="s">
        <v>454</v>
      </c>
      <c r="C67" s="140" t="s">
        <v>480</v>
      </c>
      <c r="D67" s="138">
        <v>6.6000000000000003E-2</v>
      </c>
      <c r="E67" s="2" t="s">
        <v>454</v>
      </c>
    </row>
    <row r="68" spans="1:5" x14ac:dyDescent="0.2">
      <c r="A68" s="8">
        <v>1</v>
      </c>
      <c r="B68" s="123" t="s">
        <v>455</v>
      </c>
      <c r="C68" s="140">
        <v>59</v>
      </c>
      <c r="D68" s="138">
        <v>0.84859949999999995</v>
      </c>
      <c r="E68" s="2" t="s">
        <v>456</v>
      </c>
    </row>
    <row r="69" spans="1:5" x14ac:dyDescent="0.2">
      <c r="A69" s="8">
        <v>1</v>
      </c>
      <c r="B69" s="123" t="s">
        <v>250</v>
      </c>
      <c r="C69" s="140" t="s">
        <v>251</v>
      </c>
      <c r="D69" s="138">
        <v>0.1375084</v>
      </c>
      <c r="E69" s="2" t="s">
        <v>252</v>
      </c>
    </row>
    <row r="70" spans="1:5" x14ac:dyDescent="0.2">
      <c r="A70" s="8">
        <v>1</v>
      </c>
      <c r="B70" s="123" t="s">
        <v>457</v>
      </c>
      <c r="C70" s="140">
        <v>61</v>
      </c>
      <c r="D70" s="138">
        <v>0.40438739179487188</v>
      </c>
      <c r="E70" s="2" t="s">
        <v>458</v>
      </c>
    </row>
    <row r="71" spans="1:5" x14ac:dyDescent="0.2">
      <c r="A71" s="8">
        <v>1</v>
      </c>
      <c r="B71" s="130" t="s">
        <v>1083</v>
      </c>
      <c r="C71" s="100" t="s">
        <v>1084</v>
      </c>
      <c r="D71" s="138">
        <v>0.753</v>
      </c>
      <c r="E71" s="64" t="s">
        <v>1085</v>
      </c>
    </row>
    <row r="72" spans="1:5" x14ac:dyDescent="0.2">
      <c r="A72" s="8">
        <v>1</v>
      </c>
      <c r="B72" s="123" t="s">
        <v>459</v>
      </c>
      <c r="C72" s="140">
        <v>62</v>
      </c>
      <c r="D72" s="138">
        <v>0.44637081717231814</v>
      </c>
      <c r="E72" s="2" t="s">
        <v>460</v>
      </c>
    </row>
    <row r="73" spans="1:5" x14ac:dyDescent="0.2">
      <c r="A73" s="8">
        <v>1</v>
      </c>
      <c r="B73" s="123" t="s">
        <v>417</v>
      </c>
      <c r="C73" s="140" t="s">
        <v>418</v>
      </c>
      <c r="D73" s="138">
        <v>0.44637081717231814</v>
      </c>
      <c r="E73" s="2" t="s">
        <v>419</v>
      </c>
    </row>
    <row r="74" spans="1:5" x14ac:dyDescent="0.2">
      <c r="A74" s="8">
        <v>1</v>
      </c>
      <c r="B74" s="123" t="s">
        <v>1069</v>
      </c>
      <c r="C74" s="140" t="s">
        <v>1070</v>
      </c>
      <c r="D74" s="138"/>
      <c r="E74" s="2" t="s">
        <v>1069</v>
      </c>
    </row>
    <row r="75" spans="1:5" ht="25.5" x14ac:dyDescent="0.2">
      <c r="A75" s="8">
        <v>4</v>
      </c>
      <c r="B75" s="129" t="s">
        <v>461</v>
      </c>
      <c r="C75" s="140">
        <v>63</v>
      </c>
      <c r="D75" s="112"/>
      <c r="E75" s="7" t="s">
        <v>18</v>
      </c>
    </row>
    <row r="76" spans="1:5" x14ac:dyDescent="0.2">
      <c r="A76" s="8">
        <v>1</v>
      </c>
      <c r="B76" s="130" t="s">
        <v>462</v>
      </c>
      <c r="C76" s="140">
        <v>64</v>
      </c>
      <c r="D76" s="138">
        <v>0.6689288993163981</v>
      </c>
      <c r="E76" s="2" t="s">
        <v>462</v>
      </c>
    </row>
    <row r="77" spans="1:5" x14ac:dyDescent="0.2">
      <c r="A77" s="8">
        <v>4</v>
      </c>
      <c r="B77" s="122" t="s">
        <v>463</v>
      </c>
      <c r="C77" s="140">
        <v>65</v>
      </c>
      <c r="D77" s="112"/>
      <c r="E77" s="2" t="s">
        <v>463</v>
      </c>
    </row>
    <row r="78" spans="1:5" x14ac:dyDescent="0.2">
      <c r="A78" s="8">
        <v>2</v>
      </c>
      <c r="B78" s="124" t="s">
        <v>464</v>
      </c>
      <c r="C78" s="140">
        <v>66</v>
      </c>
      <c r="D78" s="112"/>
      <c r="E78" s="2" t="s">
        <v>464</v>
      </c>
    </row>
    <row r="79" spans="1:5" x14ac:dyDescent="0.2">
      <c r="A79" s="41">
        <v>2</v>
      </c>
      <c r="B79" s="124" t="s">
        <v>465</v>
      </c>
      <c r="C79" s="118" t="s">
        <v>496</v>
      </c>
      <c r="D79" s="112"/>
      <c r="E79" s="7" t="s">
        <v>465</v>
      </c>
    </row>
    <row r="80" spans="1:5" x14ac:dyDescent="0.2">
      <c r="A80" s="41">
        <v>2</v>
      </c>
      <c r="B80" s="124" t="s">
        <v>19</v>
      </c>
      <c r="C80" s="118" t="s">
        <v>20</v>
      </c>
      <c r="D80" s="112"/>
      <c r="E80" s="7" t="s">
        <v>21</v>
      </c>
    </row>
    <row r="81" spans="1:5" x14ac:dyDescent="0.2">
      <c r="A81" s="41">
        <v>1</v>
      </c>
      <c r="B81" s="123" t="s">
        <v>466</v>
      </c>
      <c r="C81" s="140">
        <v>68</v>
      </c>
      <c r="D81" s="138">
        <v>1.922188218181818</v>
      </c>
      <c r="E81" s="2" t="s">
        <v>939</v>
      </c>
    </row>
    <row r="82" spans="1:5" x14ac:dyDescent="0.2">
      <c r="A82" s="8">
        <v>2</v>
      </c>
      <c r="B82" s="124" t="s">
        <v>435</v>
      </c>
      <c r="C82" s="118" t="s">
        <v>860</v>
      </c>
      <c r="D82" s="112"/>
      <c r="E82" s="7" t="s">
        <v>435</v>
      </c>
    </row>
    <row r="83" spans="1:5" x14ac:dyDescent="0.2">
      <c r="A83" s="41">
        <v>2</v>
      </c>
      <c r="B83" s="124" t="s">
        <v>406</v>
      </c>
      <c r="C83" s="140">
        <v>70</v>
      </c>
      <c r="D83" s="112"/>
      <c r="E83" s="7" t="s">
        <v>406</v>
      </c>
    </row>
    <row r="84" spans="1:5" ht="25.5" x14ac:dyDescent="0.2">
      <c r="A84" s="41">
        <v>4</v>
      </c>
      <c r="B84" s="129" t="s">
        <v>123</v>
      </c>
      <c r="C84" s="118">
        <v>71</v>
      </c>
      <c r="D84" s="112"/>
      <c r="E84" s="2" t="s">
        <v>124</v>
      </c>
    </row>
    <row r="85" spans="1:5" ht="25.5" x14ac:dyDescent="0.2">
      <c r="A85" s="41">
        <v>2</v>
      </c>
      <c r="B85" s="124" t="s">
        <v>70</v>
      </c>
      <c r="C85" s="140">
        <v>72</v>
      </c>
      <c r="D85" s="136">
        <v>1.8413762865671646</v>
      </c>
      <c r="E85" s="2" t="s">
        <v>71</v>
      </c>
    </row>
    <row r="86" spans="1:5" x14ac:dyDescent="0.2">
      <c r="A86" s="41">
        <v>1</v>
      </c>
      <c r="B86" s="123" t="s">
        <v>387</v>
      </c>
      <c r="C86" s="140" t="s">
        <v>420</v>
      </c>
      <c r="D86" s="136"/>
      <c r="E86" s="2" t="s">
        <v>388</v>
      </c>
    </row>
    <row r="87" spans="1:5" x14ac:dyDescent="0.2">
      <c r="A87" s="41">
        <v>2</v>
      </c>
      <c r="B87" s="124" t="s">
        <v>532</v>
      </c>
      <c r="C87" s="140">
        <v>74</v>
      </c>
      <c r="D87" s="136">
        <v>0.18410695911238226</v>
      </c>
      <c r="E87" s="2" t="s">
        <v>532</v>
      </c>
    </row>
    <row r="88" spans="1:5" x14ac:dyDescent="0.2">
      <c r="A88" s="41">
        <v>2</v>
      </c>
      <c r="B88" s="131" t="s">
        <v>175</v>
      </c>
      <c r="C88" s="116">
        <v>75</v>
      </c>
      <c r="D88" s="136">
        <v>1.9411159904534611E-2</v>
      </c>
      <c r="E88" s="2"/>
    </row>
    <row r="89" spans="1:5" x14ac:dyDescent="0.2">
      <c r="A89" s="41">
        <v>2</v>
      </c>
      <c r="B89" s="131" t="s">
        <v>176</v>
      </c>
      <c r="C89" s="140">
        <v>76</v>
      </c>
      <c r="D89" s="136">
        <v>0.12800252557544756</v>
      </c>
      <c r="E89" s="2" t="s">
        <v>177</v>
      </c>
    </row>
    <row r="90" spans="1:5" x14ac:dyDescent="0.2">
      <c r="A90" s="41">
        <v>1</v>
      </c>
      <c r="B90" s="130" t="s">
        <v>32</v>
      </c>
      <c r="C90" s="140">
        <v>77</v>
      </c>
      <c r="D90" s="136"/>
      <c r="E90" s="2" t="s">
        <v>32</v>
      </c>
    </row>
    <row r="91" spans="1:5" x14ac:dyDescent="0.2">
      <c r="A91" s="41">
        <v>2</v>
      </c>
      <c r="B91" s="131" t="s">
        <v>33</v>
      </c>
      <c r="C91" s="116">
        <v>78</v>
      </c>
      <c r="D91" s="136">
        <v>2.2354387764705876</v>
      </c>
      <c r="E91" s="2" t="s">
        <v>33</v>
      </c>
    </row>
    <row r="92" spans="1:5" x14ac:dyDescent="0.2">
      <c r="A92" s="41">
        <v>2</v>
      </c>
      <c r="B92" s="131" t="s">
        <v>22</v>
      </c>
      <c r="C92" s="116">
        <v>79</v>
      </c>
      <c r="D92" s="136"/>
      <c r="E92" s="2" t="s">
        <v>23</v>
      </c>
    </row>
    <row r="93" spans="1:5" x14ac:dyDescent="0.2">
      <c r="A93" s="41">
        <v>2</v>
      </c>
      <c r="B93" s="131" t="s">
        <v>477</v>
      </c>
      <c r="C93" s="116">
        <v>80</v>
      </c>
      <c r="D93" s="136"/>
      <c r="E93" s="2" t="s">
        <v>478</v>
      </c>
    </row>
    <row r="94" spans="1:5" x14ac:dyDescent="0.2">
      <c r="A94" s="41">
        <v>1</v>
      </c>
      <c r="B94" s="130" t="s">
        <v>421</v>
      </c>
      <c r="C94" s="117" t="s">
        <v>422</v>
      </c>
      <c r="D94" s="136"/>
      <c r="E94" s="2" t="s">
        <v>421</v>
      </c>
    </row>
    <row r="95" spans="1:5" x14ac:dyDescent="0.2">
      <c r="A95" s="41">
        <v>1</v>
      </c>
      <c r="B95" s="130" t="s">
        <v>90</v>
      </c>
      <c r="C95" s="116">
        <v>82</v>
      </c>
      <c r="D95" s="136"/>
      <c r="E95" s="2" t="s">
        <v>90</v>
      </c>
    </row>
    <row r="96" spans="1:5" x14ac:dyDescent="0.2">
      <c r="A96" s="41">
        <v>2</v>
      </c>
      <c r="B96" s="131" t="s">
        <v>940</v>
      </c>
      <c r="C96" s="116" t="s">
        <v>941</v>
      </c>
      <c r="D96" s="136"/>
      <c r="E96" s="2" t="s">
        <v>940</v>
      </c>
    </row>
    <row r="97" spans="1:5" x14ac:dyDescent="0.2">
      <c r="A97" s="41">
        <v>1</v>
      </c>
      <c r="B97" s="130" t="s">
        <v>91</v>
      </c>
      <c r="C97" s="116">
        <v>83</v>
      </c>
      <c r="D97" s="136"/>
      <c r="E97" s="2" t="s">
        <v>91</v>
      </c>
    </row>
    <row r="98" spans="1:5" x14ac:dyDescent="0.2">
      <c r="A98" s="41">
        <v>2</v>
      </c>
      <c r="B98" s="131" t="s">
        <v>80</v>
      </c>
      <c r="C98" s="116">
        <v>84</v>
      </c>
      <c r="D98" s="136"/>
      <c r="E98" s="2" t="s">
        <v>80</v>
      </c>
    </row>
    <row r="99" spans="1:5" x14ac:dyDescent="0.2">
      <c r="A99" s="41">
        <v>1</v>
      </c>
      <c r="B99" s="130" t="s">
        <v>50</v>
      </c>
      <c r="C99" s="140">
        <v>85</v>
      </c>
      <c r="D99" s="136"/>
      <c r="E99" s="2" t="s">
        <v>50</v>
      </c>
    </row>
    <row r="100" spans="1:5" x14ac:dyDescent="0.2">
      <c r="A100" s="41">
        <v>2</v>
      </c>
      <c r="B100" s="131" t="s">
        <v>51</v>
      </c>
      <c r="C100" s="116">
        <v>86</v>
      </c>
      <c r="D100" s="136"/>
      <c r="E100" s="2" t="s">
        <v>51</v>
      </c>
    </row>
    <row r="101" spans="1:5" x14ac:dyDescent="0.2">
      <c r="A101" s="41">
        <v>2</v>
      </c>
      <c r="B101" s="131" t="s">
        <v>366</v>
      </c>
      <c r="C101" s="140">
        <v>87</v>
      </c>
      <c r="D101" s="136"/>
      <c r="E101" s="110" t="s">
        <v>366</v>
      </c>
    </row>
    <row r="102" spans="1:5" x14ac:dyDescent="0.2">
      <c r="A102" s="41">
        <v>2</v>
      </c>
      <c r="B102" s="130" t="s">
        <v>364</v>
      </c>
      <c r="C102" s="116">
        <v>88</v>
      </c>
      <c r="D102" s="136">
        <v>0.32943501461334296</v>
      </c>
      <c r="E102" s="110" t="s">
        <v>364</v>
      </c>
    </row>
    <row r="103" spans="1:5" x14ac:dyDescent="0.2">
      <c r="A103" s="41">
        <v>1</v>
      </c>
      <c r="B103" s="130" t="s">
        <v>485</v>
      </c>
      <c r="C103" s="140" t="s">
        <v>486</v>
      </c>
      <c r="D103" s="136"/>
      <c r="E103" s="110" t="s">
        <v>487</v>
      </c>
    </row>
    <row r="104" spans="1:5" x14ac:dyDescent="0.2">
      <c r="A104" s="41">
        <v>1</v>
      </c>
      <c r="B104" s="130" t="s">
        <v>365</v>
      </c>
      <c r="C104" s="140">
        <v>89</v>
      </c>
      <c r="D104" s="136">
        <v>1.9411159904534611E-2</v>
      </c>
      <c r="E104" s="110" t="s">
        <v>365</v>
      </c>
    </row>
    <row r="105" spans="1:5" ht="25.5" x14ac:dyDescent="0.2">
      <c r="A105" s="41">
        <v>1</v>
      </c>
      <c r="B105" s="130" t="s">
        <v>110</v>
      </c>
      <c r="C105" s="116">
        <v>90</v>
      </c>
      <c r="D105" s="136"/>
      <c r="E105" s="110" t="s">
        <v>111</v>
      </c>
    </row>
    <row r="106" spans="1:5" x14ac:dyDescent="0.2">
      <c r="A106" s="41">
        <v>2</v>
      </c>
      <c r="B106" s="131" t="s">
        <v>24</v>
      </c>
      <c r="C106" s="116">
        <v>91</v>
      </c>
      <c r="D106" s="136"/>
      <c r="E106" s="110" t="s">
        <v>24</v>
      </c>
    </row>
    <row r="107" spans="1:5" x14ac:dyDescent="0.2">
      <c r="A107" s="41">
        <v>1</v>
      </c>
      <c r="B107" s="130" t="s">
        <v>447</v>
      </c>
      <c r="C107" s="140" t="s">
        <v>81</v>
      </c>
      <c r="D107" s="136"/>
      <c r="E107" s="110" t="s">
        <v>448</v>
      </c>
    </row>
    <row r="108" spans="1:5" x14ac:dyDescent="0.2">
      <c r="A108" s="41">
        <v>2</v>
      </c>
      <c r="B108" s="131" t="s">
        <v>25</v>
      </c>
      <c r="C108" s="140">
        <v>93</v>
      </c>
      <c r="D108" s="136"/>
      <c r="E108" s="110" t="s">
        <v>25</v>
      </c>
    </row>
    <row r="109" spans="1:5" x14ac:dyDescent="0.2">
      <c r="A109" s="41">
        <v>2</v>
      </c>
      <c r="B109" s="131" t="s">
        <v>44</v>
      </c>
      <c r="C109" s="116">
        <v>94</v>
      </c>
      <c r="D109" s="136"/>
      <c r="E109" s="110" t="s">
        <v>45</v>
      </c>
    </row>
    <row r="110" spans="1:5" x14ac:dyDescent="0.2">
      <c r="A110" s="41">
        <v>1</v>
      </c>
      <c r="B110" s="130" t="s">
        <v>255</v>
      </c>
      <c r="C110" s="140">
        <v>95</v>
      </c>
      <c r="D110" s="136"/>
      <c r="E110" s="110" t="s">
        <v>256</v>
      </c>
    </row>
    <row r="111" spans="1:5" x14ac:dyDescent="0.2">
      <c r="A111" s="41">
        <v>1</v>
      </c>
      <c r="B111" s="130" t="s">
        <v>257</v>
      </c>
      <c r="C111" s="140">
        <v>96</v>
      </c>
      <c r="D111" s="136"/>
      <c r="E111" s="110" t="s">
        <v>258</v>
      </c>
    </row>
    <row r="112" spans="1:5" x14ac:dyDescent="0.2">
      <c r="A112" s="41">
        <v>2</v>
      </c>
      <c r="B112" s="131" t="s">
        <v>488</v>
      </c>
      <c r="C112" s="116">
        <v>97</v>
      </c>
      <c r="D112" s="136"/>
      <c r="E112" s="110" t="s">
        <v>489</v>
      </c>
    </row>
    <row r="113" spans="1:5" x14ac:dyDescent="0.2">
      <c r="A113" s="41">
        <v>1</v>
      </c>
      <c r="B113" s="130" t="s">
        <v>204</v>
      </c>
      <c r="C113" s="140" t="s">
        <v>202</v>
      </c>
      <c r="D113" s="136"/>
      <c r="E113" s="110" t="s">
        <v>204</v>
      </c>
    </row>
    <row r="114" spans="1:5" x14ac:dyDescent="0.2">
      <c r="A114" s="41">
        <v>2</v>
      </c>
      <c r="B114" s="131" t="s">
        <v>423</v>
      </c>
      <c r="C114" s="116">
        <v>99</v>
      </c>
      <c r="D114" s="136"/>
      <c r="E114" s="110" t="s">
        <v>423</v>
      </c>
    </row>
    <row r="115" spans="1:5" x14ac:dyDescent="0.2">
      <c r="A115" s="41">
        <v>2</v>
      </c>
      <c r="B115" s="131" t="s">
        <v>220</v>
      </c>
      <c r="C115" s="140">
        <v>100</v>
      </c>
      <c r="D115" s="136"/>
      <c r="E115" s="110" t="s">
        <v>221</v>
      </c>
    </row>
    <row r="116" spans="1:5" x14ac:dyDescent="0.2">
      <c r="A116" s="41">
        <v>2</v>
      </c>
      <c r="B116" s="131" t="s">
        <v>222</v>
      </c>
      <c r="C116" s="140">
        <v>101</v>
      </c>
      <c r="D116" s="136"/>
      <c r="E116" s="110" t="s">
        <v>223</v>
      </c>
    </row>
    <row r="117" spans="1:5" x14ac:dyDescent="0.2">
      <c r="A117" s="41">
        <v>1</v>
      </c>
      <c r="B117" s="130" t="s">
        <v>224</v>
      </c>
      <c r="C117" s="140">
        <v>102</v>
      </c>
      <c r="D117" s="136"/>
      <c r="E117" s="110" t="s">
        <v>225</v>
      </c>
    </row>
    <row r="118" spans="1:5" x14ac:dyDescent="0.2">
      <c r="A118" s="41">
        <v>1</v>
      </c>
      <c r="B118" s="130" t="s">
        <v>226</v>
      </c>
      <c r="C118" s="140">
        <v>103</v>
      </c>
      <c r="D118" s="136"/>
      <c r="E118" s="110" t="s">
        <v>226</v>
      </c>
    </row>
    <row r="119" spans="1:5" ht="25.5" x14ac:dyDescent="0.2">
      <c r="A119" s="41">
        <v>1</v>
      </c>
      <c r="B119" s="130" t="s">
        <v>481</v>
      </c>
      <c r="C119" s="140">
        <v>104</v>
      </c>
      <c r="D119" s="136"/>
      <c r="E119" s="110" t="s">
        <v>482</v>
      </c>
    </row>
    <row r="120" spans="1:5" x14ac:dyDescent="0.2">
      <c r="A120" s="41">
        <v>1</v>
      </c>
      <c r="B120" s="130" t="s">
        <v>203</v>
      </c>
      <c r="C120" s="116">
        <v>105</v>
      </c>
      <c r="D120" s="136"/>
      <c r="E120" s="110" t="s">
        <v>541</v>
      </c>
    </row>
    <row r="121" spans="1:5" x14ac:dyDescent="0.2">
      <c r="A121" s="41">
        <v>2</v>
      </c>
      <c r="B121" s="131" t="s">
        <v>345</v>
      </c>
      <c r="C121" s="116">
        <v>106</v>
      </c>
      <c r="D121" s="136"/>
      <c r="E121" s="110" t="s">
        <v>345</v>
      </c>
    </row>
    <row r="122" spans="1:5" s="68" customFormat="1" x14ac:dyDescent="0.2">
      <c r="A122" s="41">
        <v>2</v>
      </c>
      <c r="B122" s="131" t="s">
        <v>542</v>
      </c>
      <c r="C122" s="116">
        <v>107</v>
      </c>
      <c r="D122" s="136"/>
      <c r="E122" s="110" t="s">
        <v>542</v>
      </c>
    </row>
    <row r="123" spans="1:5" s="68" customFormat="1" x14ac:dyDescent="0.2">
      <c r="A123" s="41">
        <v>1</v>
      </c>
      <c r="B123" s="132" t="s">
        <v>730</v>
      </c>
      <c r="C123" s="116" t="s">
        <v>731</v>
      </c>
      <c r="D123" s="136"/>
      <c r="E123" s="119" t="s">
        <v>732</v>
      </c>
    </row>
    <row r="124" spans="1:5" s="68" customFormat="1" x14ac:dyDescent="0.2">
      <c r="A124" s="41">
        <v>2</v>
      </c>
      <c r="B124" s="131" t="s">
        <v>539</v>
      </c>
      <c r="C124" s="116">
        <v>109</v>
      </c>
      <c r="D124" s="136"/>
      <c r="E124" s="110" t="s">
        <v>539</v>
      </c>
    </row>
    <row r="125" spans="1:5" s="68" customFormat="1" x14ac:dyDescent="0.2">
      <c r="A125" s="41">
        <v>2</v>
      </c>
      <c r="B125" s="131" t="s">
        <v>942</v>
      </c>
      <c r="C125" s="116">
        <v>110</v>
      </c>
      <c r="D125" s="136"/>
      <c r="E125" s="119" t="s">
        <v>943</v>
      </c>
    </row>
    <row r="126" spans="1:5" s="68" customFormat="1" x14ac:dyDescent="0.2">
      <c r="A126" s="41">
        <v>2</v>
      </c>
      <c r="B126" s="131" t="s">
        <v>1026</v>
      </c>
      <c r="C126" s="116">
        <v>111</v>
      </c>
      <c r="D126" s="136"/>
      <c r="E126" s="110" t="s">
        <v>733</v>
      </c>
    </row>
    <row r="127" spans="1:5" s="68" customFormat="1" x14ac:dyDescent="0.2">
      <c r="A127" s="41">
        <v>1</v>
      </c>
      <c r="B127" s="130" t="s">
        <v>878</v>
      </c>
      <c r="C127" s="116">
        <v>112</v>
      </c>
      <c r="D127" s="136"/>
      <c r="E127" s="115" t="s">
        <v>878</v>
      </c>
    </row>
    <row r="128" spans="1:5" s="68" customFormat="1" x14ac:dyDescent="0.2">
      <c r="A128" s="41">
        <v>2</v>
      </c>
      <c r="B128" s="131" t="s">
        <v>879</v>
      </c>
      <c r="C128" s="116">
        <v>113</v>
      </c>
      <c r="D128" s="136"/>
      <c r="E128" s="115" t="s">
        <v>879</v>
      </c>
    </row>
    <row r="129" spans="1:5" s="68" customFormat="1" x14ac:dyDescent="0.2">
      <c r="A129" s="41">
        <v>2</v>
      </c>
      <c r="B129" s="131" t="s">
        <v>880</v>
      </c>
      <c r="C129" s="116">
        <v>114</v>
      </c>
      <c r="D129" s="136"/>
      <c r="E129" s="115" t="s">
        <v>881</v>
      </c>
    </row>
    <row r="130" spans="1:5" s="68" customFormat="1" x14ac:dyDescent="0.2">
      <c r="A130" s="41">
        <v>2</v>
      </c>
      <c r="B130" s="131" t="s">
        <v>944</v>
      </c>
      <c r="C130" s="116">
        <v>115</v>
      </c>
      <c r="D130" s="136"/>
      <c r="E130" s="115" t="s">
        <v>882</v>
      </c>
    </row>
    <row r="131" spans="1:5" s="68" customFormat="1" x14ac:dyDescent="0.2">
      <c r="A131" s="41">
        <v>1</v>
      </c>
      <c r="B131" s="130" t="s">
        <v>1027</v>
      </c>
      <c r="C131" s="116">
        <v>116</v>
      </c>
      <c r="D131" s="136"/>
      <c r="E131" s="115" t="s">
        <v>1028</v>
      </c>
    </row>
    <row r="132" spans="1:5" s="68" customFormat="1" x14ac:dyDescent="0.2">
      <c r="A132" s="41">
        <v>1</v>
      </c>
      <c r="B132" s="130" t="s">
        <v>930</v>
      </c>
      <c r="C132" s="116">
        <v>117</v>
      </c>
      <c r="D132" s="136"/>
      <c r="E132" s="115" t="s">
        <v>945</v>
      </c>
    </row>
    <row r="133" spans="1:5" s="68" customFormat="1" x14ac:dyDescent="0.2">
      <c r="A133" s="41">
        <v>2</v>
      </c>
      <c r="B133" s="131" t="s">
        <v>931</v>
      </c>
      <c r="C133" s="116">
        <v>118</v>
      </c>
      <c r="D133" s="136"/>
      <c r="E133" s="115" t="s">
        <v>931</v>
      </c>
    </row>
    <row r="134" spans="1:5" s="68" customFormat="1" x14ac:dyDescent="0.2">
      <c r="A134" s="41">
        <v>2</v>
      </c>
      <c r="B134" s="130" t="s">
        <v>946</v>
      </c>
      <c r="C134" s="116" t="s">
        <v>947</v>
      </c>
      <c r="D134" s="136"/>
      <c r="E134" s="115" t="s">
        <v>932</v>
      </c>
    </row>
    <row r="135" spans="1:5" s="68" customFormat="1" x14ac:dyDescent="0.2">
      <c r="A135" s="41">
        <v>2</v>
      </c>
      <c r="B135" s="131" t="s">
        <v>933</v>
      </c>
      <c r="C135" s="116">
        <v>120</v>
      </c>
      <c r="D135" s="136"/>
      <c r="E135" s="115" t="s">
        <v>934</v>
      </c>
    </row>
    <row r="136" spans="1:5" s="68" customFormat="1" x14ac:dyDescent="0.2">
      <c r="A136" s="41">
        <v>2</v>
      </c>
      <c r="B136" s="131" t="s">
        <v>948</v>
      </c>
      <c r="C136" s="116">
        <v>121</v>
      </c>
      <c r="D136" s="136"/>
      <c r="E136" s="115" t="s">
        <v>948</v>
      </c>
    </row>
    <row r="137" spans="1:5" s="68" customFormat="1" x14ac:dyDescent="0.2">
      <c r="A137" s="41">
        <v>2</v>
      </c>
      <c r="B137" s="131" t="s">
        <v>949</v>
      </c>
      <c r="C137" s="116">
        <v>122</v>
      </c>
      <c r="D137" s="136"/>
      <c r="E137" s="115" t="s">
        <v>950</v>
      </c>
    </row>
    <row r="138" spans="1:5" s="68" customFormat="1" x14ac:dyDescent="0.2">
      <c r="A138" s="41">
        <v>2</v>
      </c>
      <c r="B138" s="131" t="s">
        <v>951</v>
      </c>
      <c r="C138" s="116">
        <v>123</v>
      </c>
      <c r="D138" s="136"/>
      <c r="E138" s="115" t="s">
        <v>951</v>
      </c>
    </row>
    <row r="139" spans="1:5" s="68" customFormat="1" x14ac:dyDescent="0.2">
      <c r="A139" s="41">
        <v>2</v>
      </c>
      <c r="B139" s="131" t="s">
        <v>952</v>
      </c>
      <c r="C139" s="116">
        <v>124</v>
      </c>
      <c r="D139" s="136"/>
      <c r="E139" s="115" t="s">
        <v>952</v>
      </c>
    </row>
    <row r="140" spans="1:5" x14ac:dyDescent="0.2">
      <c r="A140" s="41">
        <v>2</v>
      </c>
      <c r="B140" s="131" t="s">
        <v>953</v>
      </c>
      <c r="C140" s="116">
        <v>125</v>
      </c>
      <c r="D140" s="136"/>
      <c r="E140" s="115" t="s">
        <v>953</v>
      </c>
    </row>
    <row r="141" spans="1:5" x14ac:dyDescent="0.2">
      <c r="A141" s="41">
        <v>2</v>
      </c>
      <c r="B141" s="131" t="s">
        <v>954</v>
      </c>
      <c r="C141" s="116">
        <v>126</v>
      </c>
      <c r="D141" s="136">
        <v>8.9283086913086909E-2</v>
      </c>
      <c r="E141" s="115" t="s">
        <v>954</v>
      </c>
    </row>
    <row r="142" spans="1:5" x14ac:dyDescent="0.2">
      <c r="A142" s="41">
        <v>2</v>
      </c>
      <c r="B142" s="131" t="s">
        <v>958</v>
      </c>
      <c r="C142" s="116">
        <v>127</v>
      </c>
      <c r="D142" s="136"/>
      <c r="E142" s="115" t="s">
        <v>958</v>
      </c>
    </row>
    <row r="143" spans="1:5" x14ac:dyDescent="0.2">
      <c r="A143" s="41">
        <v>1</v>
      </c>
      <c r="B143" s="130" t="s">
        <v>959</v>
      </c>
      <c r="C143" s="116">
        <v>128</v>
      </c>
      <c r="D143" s="136"/>
      <c r="E143" s="115" t="s">
        <v>959</v>
      </c>
    </row>
    <row r="144" spans="1:5" x14ac:dyDescent="0.2">
      <c r="A144" s="41">
        <v>2</v>
      </c>
      <c r="B144" s="131" t="s">
        <v>960</v>
      </c>
      <c r="C144" s="116">
        <v>129</v>
      </c>
      <c r="D144" s="136"/>
      <c r="E144" s="115" t="s">
        <v>960</v>
      </c>
    </row>
    <row r="145" spans="1:5" x14ac:dyDescent="0.2">
      <c r="A145" s="41">
        <v>2</v>
      </c>
      <c r="B145" s="131" t="s">
        <v>961</v>
      </c>
      <c r="C145" s="116">
        <v>130</v>
      </c>
      <c r="D145" s="136"/>
      <c r="E145" s="115" t="s">
        <v>961</v>
      </c>
    </row>
    <row r="146" spans="1:5" x14ac:dyDescent="0.2">
      <c r="A146" s="41">
        <v>2</v>
      </c>
      <c r="B146" s="131" t="s">
        <v>1029</v>
      </c>
      <c r="C146" s="116">
        <v>131</v>
      </c>
      <c r="D146" s="136"/>
      <c r="E146" s="115" t="s">
        <v>1029</v>
      </c>
    </row>
    <row r="147" spans="1:5" x14ac:dyDescent="0.2">
      <c r="A147" s="41">
        <v>2</v>
      </c>
      <c r="B147" s="131" t="s">
        <v>1015</v>
      </c>
      <c r="C147" s="116">
        <v>132</v>
      </c>
      <c r="D147" s="136"/>
      <c r="E147" s="115" t="s">
        <v>1015</v>
      </c>
    </row>
    <row r="148" spans="1:5" x14ac:dyDescent="0.2">
      <c r="A148" s="41">
        <v>2</v>
      </c>
      <c r="B148" s="131" t="s">
        <v>1030</v>
      </c>
      <c r="C148" s="116">
        <v>133</v>
      </c>
      <c r="D148" s="136"/>
      <c r="E148" s="115" t="s">
        <v>1030</v>
      </c>
    </row>
    <row r="149" spans="1:5" x14ac:dyDescent="0.2">
      <c r="A149" s="41">
        <v>2</v>
      </c>
      <c r="B149" s="121" t="s">
        <v>1046</v>
      </c>
      <c r="C149" s="145">
        <v>134</v>
      </c>
      <c r="D149" s="113"/>
      <c r="E149" s="115" t="s">
        <v>1046</v>
      </c>
    </row>
    <row r="150" spans="1:5" x14ac:dyDescent="0.2">
      <c r="A150" s="41">
        <v>2</v>
      </c>
      <c r="B150" s="121" t="s">
        <v>1050</v>
      </c>
      <c r="C150" s="145">
        <v>135</v>
      </c>
      <c r="D150" s="113"/>
      <c r="E150" s="115" t="s">
        <v>1051</v>
      </c>
    </row>
    <row r="151" spans="1:5" x14ac:dyDescent="0.2">
      <c r="A151" s="41">
        <v>2</v>
      </c>
      <c r="B151" s="121" t="s">
        <v>1063</v>
      </c>
      <c r="C151" s="145">
        <v>136</v>
      </c>
      <c r="D151" s="113"/>
      <c r="E151" s="115" t="s">
        <v>1063</v>
      </c>
    </row>
    <row r="152" spans="1:5" x14ac:dyDescent="0.2">
      <c r="A152" s="41">
        <v>2</v>
      </c>
      <c r="B152" s="121" t="s">
        <v>1079</v>
      </c>
      <c r="C152" s="145">
        <v>137</v>
      </c>
      <c r="D152" s="113"/>
      <c r="E152" s="115" t="s">
        <v>1079</v>
      </c>
    </row>
    <row r="153" spans="1:5" x14ac:dyDescent="0.2">
      <c r="A153" s="41">
        <v>2</v>
      </c>
      <c r="B153" s="121" t="s">
        <v>1080</v>
      </c>
      <c r="C153" s="145">
        <v>138</v>
      </c>
      <c r="D153" s="113"/>
      <c r="E153" s="115" t="s">
        <v>1081</v>
      </c>
    </row>
    <row r="154" spans="1:5" x14ac:dyDescent="0.2">
      <c r="A154" s="41">
        <v>2</v>
      </c>
      <c r="B154" s="121" t="s">
        <v>1082</v>
      </c>
      <c r="C154" s="145">
        <v>139</v>
      </c>
      <c r="D154" s="113"/>
      <c r="E154" s="115" t="s">
        <v>1082</v>
      </c>
    </row>
    <row r="155" spans="1:5" x14ac:dyDescent="0.2">
      <c r="A155" s="41">
        <v>2</v>
      </c>
      <c r="B155" s="121" t="s">
        <v>1089</v>
      </c>
      <c r="C155" s="145">
        <v>140</v>
      </c>
      <c r="D155" s="113"/>
      <c r="E155" s="115" t="s">
        <v>1089</v>
      </c>
    </row>
    <row r="156" spans="1:5" x14ac:dyDescent="0.2">
      <c r="A156" s="41">
        <v>2</v>
      </c>
      <c r="B156" s="121" t="s">
        <v>1112</v>
      </c>
      <c r="C156" s="145">
        <v>141</v>
      </c>
      <c r="D156" s="113"/>
      <c r="E156" s="115" t="s">
        <v>1112</v>
      </c>
    </row>
    <row r="157" spans="1:5" x14ac:dyDescent="0.2">
      <c r="A157" s="41">
        <v>2</v>
      </c>
      <c r="B157" s="121" t="s">
        <v>1113</v>
      </c>
      <c r="C157" s="145">
        <v>142</v>
      </c>
      <c r="D157" s="113"/>
      <c r="E157" s="115" t="s">
        <v>1113</v>
      </c>
    </row>
    <row r="158" spans="1:5" x14ac:dyDescent="0.2">
      <c r="A158" s="41">
        <v>2</v>
      </c>
      <c r="B158" s="121" t="s">
        <v>1114</v>
      </c>
      <c r="C158" s="145">
        <v>143</v>
      </c>
      <c r="D158" s="113"/>
      <c r="E158" s="115" t="s">
        <v>1114</v>
      </c>
    </row>
    <row r="159" spans="1:5" x14ac:dyDescent="0.2">
      <c r="A159" s="41">
        <v>2</v>
      </c>
      <c r="B159" s="121" t="s">
        <v>1115</v>
      </c>
      <c r="C159" s="145">
        <v>144</v>
      </c>
      <c r="D159" s="113"/>
      <c r="E159" s="115" t="s">
        <v>1115</v>
      </c>
    </row>
    <row r="160" spans="1:5" x14ac:dyDescent="0.2">
      <c r="A160" s="41">
        <v>2</v>
      </c>
      <c r="B160" s="121" t="s">
        <v>1116</v>
      </c>
      <c r="C160" s="145">
        <v>145</v>
      </c>
      <c r="D160" s="113"/>
      <c r="E160" s="115" t="s">
        <v>1116</v>
      </c>
    </row>
    <row r="161" spans="1:5" x14ac:dyDescent="0.2">
      <c r="A161" s="8">
        <v>2</v>
      </c>
      <c r="B161" s="121" t="s">
        <v>1129</v>
      </c>
      <c r="C161" s="145">
        <v>146</v>
      </c>
      <c r="D161" s="113"/>
      <c r="E161" s="115" t="s">
        <v>1130</v>
      </c>
    </row>
    <row r="162" spans="1:5" x14ac:dyDescent="0.2">
      <c r="A162" s="68"/>
      <c r="B162" s="151"/>
      <c r="C162" s="148"/>
      <c r="D162" s="149"/>
      <c r="E162" s="150"/>
    </row>
    <row r="163" spans="1:5" x14ac:dyDescent="0.2">
      <c r="B163" s="6" t="s">
        <v>125</v>
      </c>
      <c r="C163" s="142"/>
    </row>
    <row r="164" spans="1:5" x14ac:dyDescent="0.2">
      <c r="C164" s="143"/>
    </row>
    <row r="165" spans="1:5" x14ac:dyDescent="0.2">
      <c r="A165" s="8" t="s">
        <v>290</v>
      </c>
      <c r="B165" s="133" t="s">
        <v>291</v>
      </c>
      <c r="C165" s="140" t="s">
        <v>292</v>
      </c>
      <c r="D165" s="3" t="s">
        <v>293</v>
      </c>
      <c r="E165" s="2" t="s">
        <v>294</v>
      </c>
    </row>
    <row r="166" spans="1:5" x14ac:dyDescent="0.2">
      <c r="A166" s="8">
        <v>2</v>
      </c>
      <c r="B166" s="134" t="s">
        <v>329</v>
      </c>
      <c r="C166" s="140">
        <v>200</v>
      </c>
      <c r="D166" s="112"/>
      <c r="E166" s="2" t="s">
        <v>126</v>
      </c>
    </row>
    <row r="167" spans="1:5" x14ac:dyDescent="0.2">
      <c r="A167" s="8">
        <v>2</v>
      </c>
      <c r="B167" s="134" t="s">
        <v>330</v>
      </c>
      <c r="C167" s="140">
        <v>201</v>
      </c>
      <c r="D167" s="112"/>
      <c r="E167" s="2" t="s">
        <v>331</v>
      </c>
    </row>
    <row r="168" spans="1:5" ht="25.5" x14ac:dyDescent="0.2">
      <c r="A168" s="8">
        <v>2</v>
      </c>
      <c r="B168" s="135" t="s">
        <v>332</v>
      </c>
      <c r="C168" s="140">
        <v>202</v>
      </c>
      <c r="D168" s="112"/>
      <c r="E168" s="2" t="s">
        <v>48</v>
      </c>
    </row>
    <row r="169" spans="1:5" ht="38.25" x14ac:dyDescent="0.2">
      <c r="A169" s="8">
        <v>2</v>
      </c>
      <c r="B169" s="134" t="s">
        <v>333</v>
      </c>
      <c r="C169" s="140">
        <v>203</v>
      </c>
      <c r="D169" s="112"/>
      <c r="E169" s="2" t="s">
        <v>49</v>
      </c>
    </row>
    <row r="170" spans="1:5" ht="25.5" x14ac:dyDescent="0.2">
      <c r="A170" s="41">
        <v>2</v>
      </c>
      <c r="B170" s="134" t="s">
        <v>178</v>
      </c>
      <c r="C170" s="140">
        <v>204</v>
      </c>
      <c r="D170" s="112"/>
      <c r="E170" s="2" t="s">
        <v>178</v>
      </c>
    </row>
    <row r="171" spans="1:5" x14ac:dyDescent="0.2">
      <c r="A171" s="41">
        <v>2</v>
      </c>
      <c r="B171" s="134" t="s">
        <v>360</v>
      </c>
      <c r="C171" s="140">
        <v>205</v>
      </c>
      <c r="D171" s="112"/>
      <c r="E171" s="2" t="s">
        <v>360</v>
      </c>
    </row>
    <row r="172" spans="1:5" ht="25.5" x14ac:dyDescent="0.2">
      <c r="A172" s="41">
        <v>2</v>
      </c>
      <c r="B172" s="134" t="s">
        <v>46</v>
      </c>
      <c r="C172" s="118">
        <v>206</v>
      </c>
      <c r="D172" s="112"/>
      <c r="E172" s="2" t="s">
        <v>47</v>
      </c>
    </row>
    <row r="173" spans="1:5" x14ac:dyDescent="0.2">
      <c r="A173" s="41">
        <v>2</v>
      </c>
      <c r="B173" s="134" t="s">
        <v>200</v>
      </c>
      <c r="C173" s="140">
        <v>207</v>
      </c>
      <c r="D173" s="112"/>
      <c r="E173" s="2" t="s">
        <v>201</v>
      </c>
    </row>
    <row r="174" spans="1:5" x14ac:dyDescent="0.2">
      <c r="A174" s="41">
        <v>2</v>
      </c>
      <c r="B174" s="134" t="s">
        <v>1031</v>
      </c>
      <c r="C174" s="140">
        <v>208</v>
      </c>
      <c r="D174" s="112"/>
      <c r="E174" s="2" t="s">
        <v>1031</v>
      </c>
    </row>
  </sheetData>
  <autoFilter ref="A12:E170" xr:uid="{00000000-0009-0000-0000-000000000000}"/>
  <phoneticPr fontId="6" type="noConversion"/>
  <pageMargins left="0.26" right="0.19" top="0.4" bottom="0.3" header="0.32" footer="0.25"/>
  <pageSetup paperSize="9" orientation="landscape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</sheetPr>
  <dimension ref="A7:D22"/>
  <sheetViews>
    <sheetView workbookViewId="0">
      <selection activeCell="A7" sqref="A7:D22"/>
    </sheetView>
  </sheetViews>
  <sheetFormatPr baseColWidth="10" defaultRowHeight="12.75" x14ac:dyDescent="0.2"/>
  <cols>
    <col min="1" max="1" width="42.425781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x14ac:dyDescent="0.2">
      <c r="A7" s="26" t="s">
        <v>622</v>
      </c>
      <c r="B7" s="8" t="s">
        <v>603</v>
      </c>
      <c r="D7" s="9" t="s">
        <v>561</v>
      </c>
    </row>
    <row r="8" spans="1:4" x14ac:dyDescent="0.2">
      <c r="B8" s="8">
        <v>50</v>
      </c>
      <c r="D8" s="84">
        <f>SUM(D11:D20)/D22*100</f>
        <v>10.57233704292528</v>
      </c>
    </row>
    <row r="9" spans="1:4" x14ac:dyDescent="0.2">
      <c r="A9" s="8" t="s">
        <v>546</v>
      </c>
      <c r="B9" s="8" t="s">
        <v>547</v>
      </c>
      <c r="C9" s="8" t="s">
        <v>548</v>
      </c>
      <c r="D9" s="8" t="s">
        <v>549</v>
      </c>
    </row>
    <row r="10" spans="1:4" x14ac:dyDescent="0.2">
      <c r="A10" s="8" t="s">
        <v>623</v>
      </c>
      <c r="B10" s="8">
        <v>40</v>
      </c>
      <c r="C10" s="8">
        <v>1</v>
      </c>
      <c r="D10" s="8">
        <f t="shared" ref="D10:D21" si="0">B10*C10</f>
        <v>40</v>
      </c>
    </row>
    <row r="11" spans="1:4" x14ac:dyDescent="0.2">
      <c r="A11" s="8" t="s">
        <v>624</v>
      </c>
      <c r="B11" s="8">
        <v>10</v>
      </c>
      <c r="C11" s="8">
        <v>0.04</v>
      </c>
      <c r="D11" s="8">
        <f t="shared" si="0"/>
        <v>0.4</v>
      </c>
    </row>
    <row r="12" spans="1:4" x14ac:dyDescent="0.2">
      <c r="A12" s="8" t="s">
        <v>625</v>
      </c>
      <c r="B12" s="8">
        <v>30</v>
      </c>
      <c r="C12" s="8">
        <v>0.04</v>
      </c>
      <c r="D12" s="8">
        <f t="shared" si="0"/>
        <v>1.2</v>
      </c>
    </row>
    <row r="13" spans="1:4" x14ac:dyDescent="0.2">
      <c r="A13" s="8" t="s">
        <v>626</v>
      </c>
      <c r="B13" s="8">
        <v>20</v>
      </c>
      <c r="C13" s="8">
        <v>0.04</v>
      </c>
      <c r="D13" s="8">
        <f t="shared" si="0"/>
        <v>0.8</v>
      </c>
    </row>
    <row r="14" spans="1:4" x14ac:dyDescent="0.2">
      <c r="A14" s="8" t="s">
        <v>627</v>
      </c>
      <c r="B14" s="8">
        <v>10</v>
      </c>
      <c r="C14" s="8">
        <v>0.04</v>
      </c>
      <c r="D14" s="8">
        <f>B14*C14</f>
        <v>0.4</v>
      </c>
    </row>
    <row r="15" spans="1:4" x14ac:dyDescent="0.2">
      <c r="A15" s="8" t="s">
        <v>628</v>
      </c>
      <c r="B15" s="8">
        <v>10</v>
      </c>
      <c r="C15" s="8">
        <v>0.04</v>
      </c>
      <c r="D15" s="8">
        <f t="shared" si="0"/>
        <v>0.4</v>
      </c>
    </row>
    <row r="16" spans="1:4" x14ac:dyDescent="0.2">
      <c r="A16" s="8" t="s">
        <v>611</v>
      </c>
      <c r="B16" s="8">
        <v>8</v>
      </c>
      <c r="C16" s="8">
        <v>0.04</v>
      </c>
      <c r="D16" s="8">
        <f t="shared" si="0"/>
        <v>0.32</v>
      </c>
    </row>
    <row r="17" spans="1:4" x14ac:dyDescent="0.2">
      <c r="A17" s="8" t="s">
        <v>629</v>
      </c>
      <c r="B17" s="8">
        <v>10</v>
      </c>
      <c r="C17" s="8">
        <v>0.04</v>
      </c>
      <c r="D17" s="8">
        <f t="shared" si="0"/>
        <v>0.4</v>
      </c>
    </row>
    <row r="18" spans="1:4" x14ac:dyDescent="0.2">
      <c r="A18" s="8" t="s">
        <v>630</v>
      </c>
      <c r="B18" s="8">
        <v>10</v>
      </c>
      <c r="C18" s="8">
        <v>0.04</v>
      </c>
      <c r="D18" s="8">
        <f t="shared" si="0"/>
        <v>0.4</v>
      </c>
    </row>
    <row r="19" spans="1:4" x14ac:dyDescent="0.2">
      <c r="A19" s="8" t="s">
        <v>631</v>
      </c>
      <c r="B19" s="8">
        <v>10</v>
      </c>
      <c r="C19" s="8">
        <v>0.04</v>
      </c>
      <c r="D19" s="8">
        <f t="shared" si="0"/>
        <v>0.4</v>
      </c>
    </row>
    <row r="20" spans="1:4" x14ac:dyDescent="0.2">
      <c r="A20" s="8" t="s">
        <v>632</v>
      </c>
      <c r="B20" s="8">
        <v>15</v>
      </c>
      <c r="C20" s="8">
        <v>0.04</v>
      </c>
      <c r="D20" s="8">
        <f t="shared" si="0"/>
        <v>0.6</v>
      </c>
    </row>
    <row r="21" spans="1:4" x14ac:dyDescent="0.2">
      <c r="A21" s="8" t="s">
        <v>612</v>
      </c>
      <c r="B21" s="8">
        <v>5</v>
      </c>
      <c r="C21" s="8">
        <v>1</v>
      </c>
      <c r="D21" s="8">
        <f t="shared" si="0"/>
        <v>5</v>
      </c>
    </row>
    <row r="22" spans="1:4" x14ac:dyDescent="0.2">
      <c r="A22" s="8" t="s">
        <v>575</v>
      </c>
      <c r="B22" s="8"/>
      <c r="C22" s="8"/>
      <c r="D22" s="8">
        <f>SUM(D10:D21)</f>
        <v>50.319999999999993</v>
      </c>
    </row>
  </sheetData>
  <pageMargins left="0.7" right="0.7" top="0.75" bottom="0.75" header="0.3" footer="0.3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rgb="FF92D050"/>
  </sheetPr>
  <dimension ref="A1:G19"/>
  <sheetViews>
    <sheetView workbookViewId="0">
      <selection activeCell="D1" sqref="D1"/>
    </sheetView>
  </sheetViews>
  <sheetFormatPr baseColWidth="10" defaultRowHeight="12.75" x14ac:dyDescent="0.2"/>
  <cols>
    <col min="1" max="1" width="36.5703125" customWidth="1"/>
    <col min="7" max="7" width="20" bestFit="1" customWidth="1"/>
  </cols>
  <sheetData>
    <row r="1" spans="1:7" x14ac:dyDescent="0.2">
      <c r="A1" s="60" t="s">
        <v>962</v>
      </c>
      <c r="B1" t="s">
        <v>640</v>
      </c>
      <c r="C1" t="s">
        <v>641</v>
      </c>
      <c r="D1" s="83">
        <v>41343</v>
      </c>
      <c r="E1" s="114" t="s">
        <v>963</v>
      </c>
    </row>
    <row r="2" spans="1:7" x14ac:dyDescent="0.2">
      <c r="B2">
        <v>5</v>
      </c>
      <c r="C2" t="s">
        <v>706</v>
      </c>
      <c r="D2" s="84">
        <v>92.307692307692307</v>
      </c>
    </row>
    <row r="3" spans="1:7" x14ac:dyDescent="0.2">
      <c r="A3" s="8" t="s">
        <v>546</v>
      </c>
      <c r="B3" s="8" t="s">
        <v>547</v>
      </c>
      <c r="C3" s="8" t="s">
        <v>548</v>
      </c>
      <c r="D3" s="8" t="s">
        <v>549</v>
      </c>
      <c r="E3" s="8"/>
      <c r="F3" s="41"/>
      <c r="G3" s="92"/>
    </row>
    <row r="4" spans="1:7" x14ac:dyDescent="0.2">
      <c r="A4" s="8" t="s">
        <v>829</v>
      </c>
      <c r="B4" s="8">
        <v>40</v>
      </c>
      <c r="C4" s="8">
        <v>0.04</v>
      </c>
      <c r="D4" s="8">
        <v>1.6</v>
      </c>
      <c r="E4" s="88"/>
      <c r="F4" s="88"/>
      <c r="G4" s="8"/>
    </row>
    <row r="5" spans="1:7" x14ac:dyDescent="0.2">
      <c r="A5" s="8" t="s">
        <v>835</v>
      </c>
      <c r="B5" s="8">
        <v>10</v>
      </c>
      <c r="C5" s="8">
        <v>0.04</v>
      </c>
      <c r="D5" s="8">
        <v>0.4</v>
      </c>
      <c r="E5" s="88"/>
      <c r="F5" s="88"/>
      <c r="G5" s="8"/>
    </row>
    <row r="6" spans="1:7" x14ac:dyDescent="0.2">
      <c r="A6" s="8" t="s">
        <v>833</v>
      </c>
      <c r="B6" s="8">
        <v>15</v>
      </c>
      <c r="C6" s="8">
        <v>0.04</v>
      </c>
      <c r="D6" s="8">
        <v>0.6</v>
      </c>
      <c r="E6" s="88"/>
      <c r="F6" s="88"/>
      <c r="G6" s="8"/>
    </row>
    <row r="7" spans="1:7" x14ac:dyDescent="0.2">
      <c r="A7" s="8" t="s">
        <v>836</v>
      </c>
      <c r="B7" s="8">
        <v>15</v>
      </c>
      <c r="C7" s="8">
        <v>0.04</v>
      </c>
      <c r="D7" s="8">
        <v>0.6</v>
      </c>
      <c r="E7" s="88"/>
      <c r="F7" s="88"/>
      <c r="G7" s="8"/>
    </row>
    <row r="8" spans="1:7" x14ac:dyDescent="0.2">
      <c r="A8" s="8" t="s">
        <v>837</v>
      </c>
      <c r="B8" s="8">
        <v>15</v>
      </c>
      <c r="C8" s="8">
        <v>0.04</v>
      </c>
      <c r="D8" s="8">
        <v>0.6</v>
      </c>
      <c r="E8" s="88"/>
      <c r="F8" s="88"/>
      <c r="G8" s="8"/>
    </row>
    <row r="9" spans="1:7" x14ac:dyDescent="0.2">
      <c r="A9" s="8" t="s">
        <v>838</v>
      </c>
      <c r="B9" s="8">
        <v>15</v>
      </c>
      <c r="C9" s="8">
        <v>0.04</v>
      </c>
      <c r="D9" s="8">
        <v>0.6</v>
      </c>
      <c r="E9" s="88"/>
      <c r="F9" s="88"/>
      <c r="G9" s="8"/>
    </row>
    <row r="10" spans="1:7" x14ac:dyDescent="0.2">
      <c r="A10" s="101" t="s">
        <v>745</v>
      </c>
      <c r="B10" s="8">
        <v>20</v>
      </c>
      <c r="C10" s="8">
        <v>0.04</v>
      </c>
      <c r="D10" s="8">
        <v>0.8</v>
      </c>
      <c r="E10" s="88"/>
      <c r="F10" s="88"/>
      <c r="G10" s="8"/>
    </row>
    <row r="11" spans="1:7" x14ac:dyDescent="0.2">
      <c r="A11" s="8" t="s">
        <v>715</v>
      </c>
      <c r="B11" s="8">
        <v>20</v>
      </c>
      <c r="C11" s="8">
        <v>0.04</v>
      </c>
      <c r="D11" s="8">
        <v>0.8</v>
      </c>
      <c r="E11" s="88"/>
      <c r="F11" s="88"/>
      <c r="G11" s="8"/>
    </row>
    <row r="12" spans="1:7" x14ac:dyDescent="0.2">
      <c r="A12" s="8" t="s">
        <v>840</v>
      </c>
      <c r="B12" s="8">
        <v>0.5</v>
      </c>
      <c r="C12" s="8">
        <v>1</v>
      </c>
      <c r="D12" s="8">
        <v>0.5</v>
      </c>
      <c r="E12" s="88"/>
      <c r="F12" s="88"/>
      <c r="G12" s="111"/>
    </row>
    <row r="13" spans="1:7" x14ac:dyDescent="0.2">
      <c r="A13" s="8" t="s">
        <v>575</v>
      </c>
      <c r="B13" s="8"/>
      <c r="C13" s="8"/>
      <c r="D13" s="8">
        <v>6.5</v>
      </c>
      <c r="E13" s="88"/>
    </row>
    <row r="14" spans="1:7" ht="13.5" thickBot="1" x14ac:dyDescent="0.25">
      <c r="A14" t="s">
        <v>748</v>
      </c>
      <c r="B14" s="84">
        <v>0.16666666666666666</v>
      </c>
      <c r="D14" s="65" t="s">
        <v>749</v>
      </c>
      <c r="E14" s="107"/>
      <c r="F14" s="26"/>
    </row>
    <row r="15" spans="1:7" x14ac:dyDescent="0.2">
      <c r="A15" s="87" t="s">
        <v>964</v>
      </c>
      <c r="B15" s="112">
        <v>0.8</v>
      </c>
      <c r="D15" t="s">
        <v>751</v>
      </c>
      <c r="E15" s="108"/>
      <c r="F15" s="109"/>
    </row>
    <row r="16" spans="1:7" x14ac:dyDescent="0.2">
      <c r="A16" s="94"/>
      <c r="B16" s="112">
        <v>1.5</v>
      </c>
      <c r="C16" s="65" t="s">
        <v>752</v>
      </c>
      <c r="D16" s="8">
        <v>10</v>
      </c>
      <c r="E16" s="84"/>
      <c r="F16" s="109"/>
    </row>
    <row r="17" spans="1:6" x14ac:dyDescent="0.2">
      <c r="A17" s="94"/>
      <c r="B17" s="112">
        <v>1</v>
      </c>
      <c r="D17" s="8">
        <v>30</v>
      </c>
      <c r="E17" s="84"/>
      <c r="F17" s="109"/>
    </row>
    <row r="18" spans="1:6" x14ac:dyDescent="0.2">
      <c r="A18" s="94"/>
      <c r="B18" s="8">
        <v>3</v>
      </c>
      <c r="D18" s="8">
        <v>250</v>
      </c>
      <c r="E18" s="84"/>
      <c r="F18" s="109"/>
    </row>
    <row r="19" spans="1:6" x14ac:dyDescent="0.2">
      <c r="A19" s="95"/>
      <c r="B19" s="8">
        <v>2.5</v>
      </c>
      <c r="D19" s="8">
        <v>20</v>
      </c>
      <c r="E19" s="84"/>
      <c r="F19" s="109"/>
    </row>
  </sheetData>
  <pageMargins left="0.7" right="0.7" top="0.75" bottom="0.75" header="0.3" footer="0.3"/>
  <legacy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rgb="FF92D050"/>
  </sheetPr>
  <dimension ref="A1:D20"/>
  <sheetViews>
    <sheetView workbookViewId="0">
      <selection activeCell="D36" sqref="D36"/>
    </sheetView>
  </sheetViews>
  <sheetFormatPr baseColWidth="10" defaultRowHeight="12.75" x14ac:dyDescent="0.2"/>
  <cols>
    <col min="1" max="1" width="32" customWidth="1"/>
    <col min="2" max="2" width="13.42578125" bestFit="1" customWidth="1"/>
    <col min="3" max="3" width="17.28515625" bestFit="1" customWidth="1"/>
    <col min="4" max="4" width="23.42578125" bestFit="1" customWidth="1"/>
  </cols>
  <sheetData>
    <row r="1" spans="1:4" ht="25.5" x14ac:dyDescent="0.2">
      <c r="A1" s="60" t="s">
        <v>965</v>
      </c>
      <c r="B1" t="s">
        <v>640</v>
      </c>
      <c r="C1" t="s">
        <v>641</v>
      </c>
      <c r="D1" s="83">
        <v>40040</v>
      </c>
    </row>
    <row r="2" spans="1:4" x14ac:dyDescent="0.2">
      <c r="B2">
        <v>20</v>
      </c>
      <c r="C2" t="s">
        <v>706</v>
      </c>
      <c r="D2" s="84">
        <v>31.313131313131315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663</v>
      </c>
      <c r="B4" s="8">
        <v>30</v>
      </c>
      <c r="C4" s="8">
        <v>0.04</v>
      </c>
      <c r="D4" s="8">
        <v>1.2</v>
      </c>
    </row>
    <row r="5" spans="1:4" x14ac:dyDescent="0.2">
      <c r="A5" s="8" t="s">
        <v>769</v>
      </c>
      <c r="B5" s="8">
        <v>30</v>
      </c>
      <c r="C5" s="8">
        <v>0.04</v>
      </c>
      <c r="D5" s="8">
        <v>1.2</v>
      </c>
    </row>
    <row r="6" spans="1:4" x14ac:dyDescent="0.2">
      <c r="A6" s="8" t="s">
        <v>966</v>
      </c>
      <c r="B6" s="8">
        <v>30</v>
      </c>
      <c r="C6" s="8">
        <v>0.04</v>
      </c>
      <c r="D6" s="8">
        <v>1.2</v>
      </c>
    </row>
    <row r="7" spans="1:4" x14ac:dyDescent="0.2">
      <c r="A7" s="8" t="s">
        <v>913</v>
      </c>
      <c r="B7" s="8">
        <v>30</v>
      </c>
      <c r="C7" s="8">
        <v>0.04</v>
      </c>
      <c r="D7" s="8">
        <v>1.2</v>
      </c>
    </row>
    <row r="8" spans="1:4" x14ac:dyDescent="0.2">
      <c r="A8" s="8" t="s">
        <v>4</v>
      </c>
      <c r="B8" s="8">
        <v>30</v>
      </c>
      <c r="C8" s="8">
        <v>0.04</v>
      </c>
      <c r="D8" s="8">
        <v>1.2</v>
      </c>
    </row>
    <row r="9" spans="1:4" x14ac:dyDescent="0.2">
      <c r="A9" s="8"/>
      <c r="B9" s="8"/>
      <c r="C9" s="8"/>
      <c r="D9" s="8">
        <v>0</v>
      </c>
    </row>
    <row r="10" spans="1:4" x14ac:dyDescent="0.2">
      <c r="A10" s="8" t="s">
        <v>967</v>
      </c>
      <c r="B10" s="8">
        <v>0.2</v>
      </c>
      <c r="C10" s="8">
        <v>1</v>
      </c>
      <c r="D10" s="8">
        <v>0.2</v>
      </c>
    </row>
    <row r="11" spans="1:4" x14ac:dyDescent="0.2">
      <c r="A11" s="8" t="s">
        <v>968</v>
      </c>
      <c r="B11" s="8">
        <v>15</v>
      </c>
      <c r="C11" s="8">
        <v>0.04</v>
      </c>
      <c r="D11" s="8">
        <v>0.6</v>
      </c>
    </row>
    <row r="12" spans="1:4" x14ac:dyDescent="0.2">
      <c r="A12" s="8" t="s">
        <v>647</v>
      </c>
      <c r="B12" s="8">
        <v>13</v>
      </c>
      <c r="C12" s="8">
        <v>1</v>
      </c>
      <c r="D12" s="8">
        <v>13</v>
      </c>
    </row>
    <row r="13" spans="1:4" x14ac:dyDescent="0.2">
      <c r="A13" s="8" t="s">
        <v>969</v>
      </c>
      <c r="B13" s="8"/>
      <c r="C13" s="8"/>
      <c r="D13" s="8"/>
    </row>
    <row r="14" spans="1:4" x14ac:dyDescent="0.2">
      <c r="A14" s="8" t="s">
        <v>575</v>
      </c>
      <c r="B14" s="8"/>
      <c r="C14" s="8"/>
      <c r="D14" s="8">
        <v>19.8</v>
      </c>
    </row>
    <row r="15" spans="1:4" x14ac:dyDescent="0.2">
      <c r="A15" t="s">
        <v>748</v>
      </c>
      <c r="B15" s="84">
        <v>0.16666666666666666</v>
      </c>
      <c r="D15" s="65" t="s">
        <v>749</v>
      </c>
    </row>
    <row r="16" spans="1:4" x14ac:dyDescent="0.2">
      <c r="A16" s="87" t="s">
        <v>964</v>
      </c>
      <c r="B16" s="112">
        <v>0.8</v>
      </c>
      <c r="D16" t="s">
        <v>751</v>
      </c>
    </row>
    <row r="17" spans="1:4" x14ac:dyDescent="0.2">
      <c r="A17" s="94"/>
      <c r="B17" s="112">
        <v>1.5</v>
      </c>
      <c r="C17" s="65" t="s">
        <v>752</v>
      </c>
      <c r="D17" s="8">
        <v>10</v>
      </c>
    </row>
    <row r="18" spans="1:4" x14ac:dyDescent="0.2">
      <c r="A18" s="94"/>
      <c r="B18" s="112">
        <v>1</v>
      </c>
      <c r="D18" s="8">
        <v>30</v>
      </c>
    </row>
    <row r="19" spans="1:4" x14ac:dyDescent="0.2">
      <c r="A19" s="94"/>
      <c r="B19" s="8">
        <v>3</v>
      </c>
      <c r="D19" s="8">
        <v>250</v>
      </c>
    </row>
    <row r="20" spans="1:4" x14ac:dyDescent="0.2">
      <c r="A20" s="95"/>
      <c r="B20" s="8">
        <v>2.5</v>
      </c>
      <c r="D20" s="8">
        <v>20</v>
      </c>
    </row>
  </sheetData>
  <pageMargins left="0.7" right="0.7" top="0.75" bottom="0.75" header="0.3" footer="0.3"/>
  <legacy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92D050"/>
  </sheetPr>
  <dimension ref="A1:D20"/>
  <sheetViews>
    <sheetView workbookViewId="0">
      <selection activeCell="A30" sqref="A30"/>
    </sheetView>
  </sheetViews>
  <sheetFormatPr baseColWidth="10" defaultRowHeight="12.75" x14ac:dyDescent="0.2"/>
  <cols>
    <col min="1" max="1" width="41.5703125" customWidth="1"/>
    <col min="2" max="2" width="13.42578125" bestFit="1" customWidth="1"/>
    <col min="3" max="3" width="17.28515625" bestFit="1" customWidth="1"/>
    <col min="4" max="4" width="23.42578125" bestFit="1" customWidth="1"/>
  </cols>
  <sheetData>
    <row r="1" spans="1:4" x14ac:dyDescent="0.2">
      <c r="A1" s="60" t="s">
        <v>973</v>
      </c>
      <c r="B1" t="s">
        <v>640</v>
      </c>
      <c r="C1" t="s">
        <v>641</v>
      </c>
      <c r="D1" s="83">
        <v>41398</v>
      </c>
    </row>
    <row r="2" spans="1:4" x14ac:dyDescent="0.2">
      <c r="B2">
        <v>5</v>
      </c>
      <c r="C2" t="s">
        <v>706</v>
      </c>
      <c r="D2" s="84">
        <f>SUM(D4:D10)/D14*100</f>
        <v>81.481481481481495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64" t="s">
        <v>970</v>
      </c>
      <c r="B4" s="8">
        <v>15</v>
      </c>
      <c r="C4" s="8">
        <v>0.04</v>
      </c>
      <c r="D4" s="8">
        <f t="shared" ref="D4:D12" si="0">B4*C4</f>
        <v>0.6</v>
      </c>
    </row>
    <row r="5" spans="1:4" x14ac:dyDescent="0.2">
      <c r="A5" s="64" t="s">
        <v>206</v>
      </c>
      <c r="B5" s="8">
        <v>15</v>
      </c>
      <c r="C5" s="8">
        <v>0.04</v>
      </c>
      <c r="D5" s="8">
        <f t="shared" si="0"/>
        <v>0.6</v>
      </c>
    </row>
    <row r="6" spans="1:4" ht="25.5" x14ac:dyDescent="0.2">
      <c r="A6" s="64" t="s">
        <v>971</v>
      </c>
      <c r="B6" s="8">
        <v>15</v>
      </c>
      <c r="C6" s="8">
        <v>0.04</v>
      </c>
      <c r="D6" s="8">
        <f t="shared" si="0"/>
        <v>0.6</v>
      </c>
    </row>
    <row r="7" spans="1:4" x14ac:dyDescent="0.2">
      <c r="A7" s="64" t="s">
        <v>241</v>
      </c>
      <c r="B7" s="8">
        <v>15</v>
      </c>
      <c r="C7" s="8">
        <v>0.04</v>
      </c>
      <c r="D7" s="8">
        <f t="shared" si="0"/>
        <v>0.6</v>
      </c>
    </row>
    <row r="8" spans="1:4" x14ac:dyDescent="0.2">
      <c r="A8" s="64" t="s">
        <v>188</v>
      </c>
      <c r="B8" s="8">
        <v>20</v>
      </c>
      <c r="C8" s="8">
        <v>0.04</v>
      </c>
      <c r="D8" s="8">
        <f t="shared" si="0"/>
        <v>0.8</v>
      </c>
    </row>
    <row r="9" spans="1:4" ht="25.5" x14ac:dyDescent="0.2">
      <c r="A9" s="64" t="s">
        <v>237</v>
      </c>
      <c r="B9" s="8">
        <v>15</v>
      </c>
      <c r="C9" s="8">
        <v>0.04</v>
      </c>
      <c r="D9" s="8">
        <f t="shared" si="0"/>
        <v>0.6</v>
      </c>
    </row>
    <row r="10" spans="1:4" x14ac:dyDescent="0.2">
      <c r="A10" s="64" t="s">
        <v>450</v>
      </c>
      <c r="B10" s="8">
        <v>15</v>
      </c>
      <c r="C10" s="8">
        <v>0.04</v>
      </c>
      <c r="D10" s="8">
        <f>B10*C10</f>
        <v>0.6</v>
      </c>
    </row>
    <row r="11" spans="1:4" x14ac:dyDescent="0.2">
      <c r="A11" s="8"/>
      <c r="B11" s="8"/>
      <c r="C11" s="8"/>
      <c r="D11" s="8"/>
    </row>
    <row r="12" spans="1:4" x14ac:dyDescent="0.2">
      <c r="A12" s="101" t="s">
        <v>972</v>
      </c>
      <c r="B12" s="8">
        <v>1</v>
      </c>
      <c r="C12" s="8">
        <v>1</v>
      </c>
      <c r="D12" s="8">
        <f t="shared" si="0"/>
        <v>1</v>
      </c>
    </row>
    <row r="13" spans="1:4" x14ac:dyDescent="0.2">
      <c r="A13" s="101"/>
      <c r="B13" s="8"/>
      <c r="C13" s="8"/>
      <c r="D13" s="8"/>
    </row>
    <row r="14" spans="1:4" x14ac:dyDescent="0.2">
      <c r="A14" s="8" t="s">
        <v>575</v>
      </c>
      <c r="B14" s="8"/>
      <c r="C14" s="8"/>
      <c r="D14" s="8">
        <f>SUM(D4:D12)</f>
        <v>5.4</v>
      </c>
    </row>
    <row r="15" spans="1:4" x14ac:dyDescent="0.2">
      <c r="A15" t="s">
        <v>748</v>
      </c>
      <c r="B15" s="84">
        <f>10/60</f>
        <v>0.16666666666666666</v>
      </c>
      <c r="D15" s="65" t="s">
        <v>749</v>
      </c>
    </row>
    <row r="16" spans="1:4" x14ac:dyDescent="0.2">
      <c r="A16" s="87" t="s">
        <v>964</v>
      </c>
      <c r="B16" s="112">
        <v>0.8</v>
      </c>
      <c r="D16" t="s">
        <v>751</v>
      </c>
    </row>
    <row r="17" spans="1:4" x14ac:dyDescent="0.2">
      <c r="A17" s="94"/>
      <c r="B17" s="112">
        <v>1.5</v>
      </c>
      <c r="C17" s="65" t="s">
        <v>752</v>
      </c>
      <c r="D17" s="8">
        <v>10</v>
      </c>
    </row>
    <row r="18" spans="1:4" x14ac:dyDescent="0.2">
      <c r="A18" s="94"/>
      <c r="B18" s="112">
        <v>1</v>
      </c>
      <c r="D18" s="8">
        <v>30</v>
      </c>
    </row>
    <row r="19" spans="1:4" x14ac:dyDescent="0.2">
      <c r="A19" s="94"/>
      <c r="B19" s="8">
        <v>3</v>
      </c>
      <c r="D19" s="8">
        <v>250</v>
      </c>
    </row>
    <row r="20" spans="1:4" x14ac:dyDescent="0.2">
      <c r="A20" s="95"/>
      <c r="B20" s="8">
        <v>2.5</v>
      </c>
      <c r="D20" s="8">
        <v>20</v>
      </c>
    </row>
  </sheetData>
  <pageMargins left="0.7" right="0.7" top="0.75" bottom="0.75" header="0.3" footer="0.3"/>
  <legacy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rgb="FF92D050"/>
  </sheetPr>
  <dimension ref="A1:D9"/>
  <sheetViews>
    <sheetView workbookViewId="0">
      <selection activeCell="A22" sqref="A22"/>
    </sheetView>
  </sheetViews>
  <sheetFormatPr baseColWidth="10" defaultRowHeight="12.75" x14ac:dyDescent="0.2"/>
  <cols>
    <col min="1" max="1" width="24.140625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x14ac:dyDescent="0.2">
      <c r="A1" s="60" t="s">
        <v>1012</v>
      </c>
      <c r="B1" t="s">
        <v>640</v>
      </c>
      <c r="C1" t="s">
        <v>641</v>
      </c>
      <c r="D1" s="83">
        <v>41533</v>
      </c>
    </row>
    <row r="2" spans="1:4" x14ac:dyDescent="0.2">
      <c r="B2">
        <v>5</v>
      </c>
      <c r="C2" t="s">
        <v>706</v>
      </c>
      <c r="D2" s="84">
        <f>SUM(D4:D7)/D9*100</f>
        <v>62.68656716417911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1013</v>
      </c>
      <c r="B4" s="8">
        <v>28</v>
      </c>
      <c r="C4" s="8">
        <v>0.04</v>
      </c>
      <c r="D4" s="8">
        <f>B4*C4</f>
        <v>1.1200000000000001</v>
      </c>
    </row>
    <row r="5" spans="1:4" x14ac:dyDescent="0.2">
      <c r="A5" s="101" t="s">
        <v>521</v>
      </c>
      <c r="B5" s="8">
        <v>28</v>
      </c>
      <c r="C5" s="8">
        <v>0.04</v>
      </c>
      <c r="D5" s="8">
        <f>B5*C5</f>
        <v>1.1200000000000001</v>
      </c>
    </row>
    <row r="6" spans="1:4" x14ac:dyDescent="0.2">
      <c r="A6" s="101" t="s">
        <v>986</v>
      </c>
      <c r="B6" s="8">
        <v>14</v>
      </c>
      <c r="C6" s="8">
        <v>0.04</v>
      </c>
      <c r="D6" s="8">
        <f>B6*C6</f>
        <v>0.56000000000000005</v>
      </c>
    </row>
    <row r="7" spans="1:4" x14ac:dyDescent="0.2">
      <c r="A7" s="101" t="s">
        <v>1014</v>
      </c>
      <c r="B7" s="8">
        <v>14</v>
      </c>
      <c r="C7" s="8">
        <v>0.04</v>
      </c>
      <c r="D7" s="8">
        <f>B7*C7</f>
        <v>0.56000000000000005</v>
      </c>
    </row>
    <row r="8" spans="1:4" x14ac:dyDescent="0.2">
      <c r="A8" s="101" t="s">
        <v>1005</v>
      </c>
      <c r="B8" s="8">
        <v>2</v>
      </c>
      <c r="C8" s="8">
        <v>1</v>
      </c>
      <c r="D8" s="8">
        <f>B8*C8</f>
        <v>2</v>
      </c>
    </row>
    <row r="9" spans="1:4" x14ac:dyDescent="0.2">
      <c r="A9" s="8" t="s">
        <v>575</v>
      </c>
      <c r="B9" s="8"/>
      <c r="C9" s="8"/>
      <c r="D9" s="8">
        <f>SUM(D4:D8)</f>
        <v>5.36</v>
      </c>
    </row>
  </sheetData>
  <pageMargins left="0.7" right="0.7" top="0.75" bottom="0.75" header="0.3" footer="0.3"/>
  <legacy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D15"/>
  <sheetViews>
    <sheetView workbookViewId="0">
      <selection activeCell="G26" sqref="G26"/>
    </sheetView>
  </sheetViews>
  <sheetFormatPr baseColWidth="10" defaultRowHeight="12.75" x14ac:dyDescent="0.2"/>
  <cols>
    <col min="1" max="1" width="25.4257812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x14ac:dyDescent="0.2">
      <c r="A1" s="60" t="s">
        <v>1016</v>
      </c>
      <c r="B1" s="8" t="s">
        <v>603</v>
      </c>
      <c r="C1" t="s">
        <v>673</v>
      </c>
      <c r="D1" s="9" t="s">
        <v>561</v>
      </c>
    </row>
    <row r="2" spans="1:4" x14ac:dyDescent="0.2">
      <c r="B2" s="8">
        <v>50</v>
      </c>
      <c r="C2">
        <v>132</v>
      </c>
      <c r="D2" s="84">
        <f>SUM(D6:D14)/D15*100</f>
        <v>8.0735411670663471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666</v>
      </c>
      <c r="B4" s="8">
        <v>43</v>
      </c>
      <c r="C4" s="8">
        <v>1</v>
      </c>
      <c r="D4" s="8">
        <f t="shared" ref="D4:D12" si="0">B4*C4</f>
        <v>43</v>
      </c>
    </row>
    <row r="5" spans="1:4" x14ac:dyDescent="0.2">
      <c r="A5" s="8" t="s">
        <v>1017</v>
      </c>
      <c r="B5" s="8">
        <v>3</v>
      </c>
      <c r="C5" s="8">
        <v>1</v>
      </c>
      <c r="D5" s="8">
        <f t="shared" si="0"/>
        <v>3</v>
      </c>
    </row>
    <row r="6" spans="1:4" x14ac:dyDescent="0.2">
      <c r="A6" s="8" t="s">
        <v>769</v>
      </c>
      <c r="B6" s="8">
        <v>10</v>
      </c>
      <c r="C6" s="8">
        <v>0.04</v>
      </c>
      <c r="D6" s="8">
        <f t="shared" si="0"/>
        <v>0.4</v>
      </c>
    </row>
    <row r="7" spans="1:4" x14ac:dyDescent="0.2">
      <c r="A7" s="8" t="s">
        <v>724</v>
      </c>
      <c r="B7" s="8">
        <v>5</v>
      </c>
      <c r="C7" s="8">
        <v>0.04</v>
      </c>
      <c r="D7" s="8">
        <f t="shared" si="0"/>
        <v>0.2</v>
      </c>
    </row>
    <row r="8" spans="1:4" x14ac:dyDescent="0.2">
      <c r="A8" s="8" t="s">
        <v>824</v>
      </c>
      <c r="B8" s="8">
        <v>15</v>
      </c>
      <c r="C8" s="8">
        <v>0.04</v>
      </c>
      <c r="D8" s="8">
        <f t="shared" si="0"/>
        <v>0.6</v>
      </c>
    </row>
    <row r="9" spans="1:4" x14ac:dyDescent="0.2">
      <c r="A9" s="8" t="s">
        <v>791</v>
      </c>
      <c r="B9" s="8">
        <v>15</v>
      </c>
      <c r="C9" s="8">
        <v>0.04</v>
      </c>
      <c r="D9" s="8">
        <f t="shared" si="0"/>
        <v>0.6</v>
      </c>
    </row>
    <row r="10" spans="1:4" x14ac:dyDescent="0.2">
      <c r="A10" s="8" t="s">
        <v>1018</v>
      </c>
      <c r="B10" s="8">
        <v>15</v>
      </c>
      <c r="C10" s="8">
        <v>0.04</v>
      </c>
      <c r="D10" s="8">
        <f t="shared" si="0"/>
        <v>0.6</v>
      </c>
    </row>
    <row r="11" spans="1:4" x14ac:dyDescent="0.2">
      <c r="A11" s="8" t="s">
        <v>1019</v>
      </c>
      <c r="B11" s="8">
        <v>15</v>
      </c>
      <c r="C11" s="8">
        <v>0.04</v>
      </c>
      <c r="D11" s="8">
        <f t="shared" si="0"/>
        <v>0.6</v>
      </c>
    </row>
    <row r="12" spans="1:4" x14ac:dyDescent="0.2">
      <c r="A12" s="8" t="s">
        <v>1020</v>
      </c>
      <c r="B12" s="8">
        <v>10</v>
      </c>
      <c r="C12" s="8">
        <v>0.04</v>
      </c>
      <c r="D12" s="8">
        <f t="shared" si="0"/>
        <v>0.4</v>
      </c>
    </row>
    <row r="13" spans="1:4" x14ac:dyDescent="0.2">
      <c r="A13" s="8" t="s">
        <v>662</v>
      </c>
      <c r="B13" s="8">
        <v>10</v>
      </c>
      <c r="C13" s="8">
        <v>0.04</v>
      </c>
      <c r="D13" s="8">
        <f>B13*C13</f>
        <v>0.4</v>
      </c>
    </row>
    <row r="14" spans="1:4" x14ac:dyDescent="0.2">
      <c r="A14" s="8" t="s">
        <v>1021</v>
      </c>
      <c r="B14" s="8">
        <v>6</v>
      </c>
      <c r="C14" s="8">
        <v>0.04</v>
      </c>
      <c r="D14" s="8">
        <f>B14*C14</f>
        <v>0.24</v>
      </c>
    </row>
    <row r="15" spans="1:4" x14ac:dyDescent="0.2">
      <c r="A15" s="8" t="s">
        <v>574</v>
      </c>
      <c r="B15" s="8"/>
      <c r="C15" s="8"/>
      <c r="D15" s="8">
        <f>SUM(D4:D14)</f>
        <v>50.040000000000006</v>
      </c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D13"/>
  <sheetViews>
    <sheetView workbookViewId="0">
      <selection activeCell="C16" sqref="C16"/>
    </sheetView>
  </sheetViews>
  <sheetFormatPr baseColWidth="10" defaultRowHeight="12.75" x14ac:dyDescent="0.2"/>
  <cols>
    <col min="1" max="1" width="27.28515625" bestFit="1" customWidth="1"/>
    <col min="2" max="2" width="15.140625" bestFit="1" customWidth="1"/>
    <col min="3" max="3" width="10.140625" customWidth="1"/>
    <col min="4" max="4" width="10.28515625" bestFit="1" customWidth="1"/>
  </cols>
  <sheetData>
    <row r="1" spans="1:4" x14ac:dyDescent="0.2">
      <c r="A1" s="26" t="s">
        <v>1060</v>
      </c>
      <c r="B1" s="8" t="s">
        <v>544</v>
      </c>
      <c r="C1" t="s">
        <v>545</v>
      </c>
      <c r="D1" t="s">
        <v>673</v>
      </c>
    </row>
    <row r="2" spans="1:4" x14ac:dyDescent="0.2">
      <c r="B2" s="8">
        <v>10</v>
      </c>
      <c r="C2" s="84">
        <v>60</v>
      </c>
      <c r="D2">
        <v>133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" t="s">
        <v>254</v>
      </c>
      <c r="B4" s="8">
        <v>15</v>
      </c>
      <c r="C4" s="8">
        <v>0.04</v>
      </c>
      <c r="D4" s="8">
        <v>0.6</v>
      </c>
    </row>
    <row r="5" spans="1:4" ht="22.5" x14ac:dyDescent="0.2">
      <c r="A5" s="10" t="s">
        <v>343</v>
      </c>
      <c r="B5" s="8">
        <v>30</v>
      </c>
      <c r="C5" s="8">
        <v>0.04</v>
      </c>
      <c r="D5" s="8">
        <v>1.2</v>
      </c>
    </row>
    <row r="6" spans="1:4" x14ac:dyDescent="0.2">
      <c r="A6" s="10" t="s">
        <v>508</v>
      </c>
      <c r="B6" s="8">
        <v>15</v>
      </c>
      <c r="C6" s="8">
        <v>0.04</v>
      </c>
      <c r="D6" s="8">
        <v>0.6</v>
      </c>
    </row>
    <row r="7" spans="1:4" x14ac:dyDescent="0.2">
      <c r="A7" s="10" t="s">
        <v>1061</v>
      </c>
      <c r="B7" s="8">
        <v>15</v>
      </c>
      <c r="C7" s="8">
        <v>0.04</v>
      </c>
      <c r="D7" s="8">
        <v>0.6</v>
      </c>
    </row>
    <row r="8" spans="1:4" ht="33.75" x14ac:dyDescent="0.2">
      <c r="A8" s="10" t="s">
        <v>372</v>
      </c>
      <c r="B8" s="8">
        <v>30</v>
      </c>
      <c r="C8" s="8">
        <v>0.04</v>
      </c>
      <c r="D8" s="8">
        <v>1.2</v>
      </c>
    </row>
    <row r="9" spans="1:4" x14ac:dyDescent="0.2">
      <c r="A9" s="10" t="s">
        <v>239</v>
      </c>
      <c r="B9" s="8">
        <v>30</v>
      </c>
      <c r="C9" s="8">
        <v>0.04</v>
      </c>
      <c r="D9" s="8">
        <v>1.2</v>
      </c>
    </row>
    <row r="10" spans="1:4" ht="22.5" x14ac:dyDescent="0.2">
      <c r="A10" s="10" t="s">
        <v>99</v>
      </c>
      <c r="B10" s="8">
        <v>15</v>
      </c>
      <c r="C10" s="8">
        <v>0.04</v>
      </c>
      <c r="D10" s="8">
        <v>0.6</v>
      </c>
    </row>
    <row r="11" spans="1:4" ht="22.5" x14ac:dyDescent="0.2">
      <c r="A11" s="10" t="s">
        <v>1062</v>
      </c>
      <c r="B11" s="8">
        <v>4</v>
      </c>
      <c r="C11" s="8">
        <v>1</v>
      </c>
      <c r="D11" s="8">
        <v>4</v>
      </c>
    </row>
    <row r="12" spans="1:4" x14ac:dyDescent="0.2">
      <c r="A12" s="8"/>
      <c r="B12" s="8"/>
      <c r="C12" s="8"/>
      <c r="D12" s="8"/>
    </row>
    <row r="13" spans="1:4" x14ac:dyDescent="0.2">
      <c r="A13" s="8" t="s">
        <v>575</v>
      </c>
      <c r="B13" s="8"/>
      <c r="C13" s="8"/>
      <c r="D13" s="8">
        <v>10</v>
      </c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D7"/>
  <sheetViews>
    <sheetView workbookViewId="0">
      <selection activeCell="D15" sqref="D15"/>
    </sheetView>
  </sheetViews>
  <sheetFormatPr baseColWidth="10" defaultRowHeight="12.75" x14ac:dyDescent="0.2"/>
  <cols>
    <col min="1" max="1" width="20.28515625" bestFit="1" customWidth="1"/>
    <col min="2" max="2" width="15.140625" bestFit="1" customWidth="1"/>
    <col min="3" max="3" width="13.140625" bestFit="1" customWidth="1"/>
    <col min="4" max="4" width="10.28515625" bestFit="1" customWidth="1"/>
  </cols>
  <sheetData>
    <row r="1" spans="1:4" ht="25.5" x14ac:dyDescent="0.2">
      <c r="A1" s="60" t="s">
        <v>1055</v>
      </c>
      <c r="B1" t="s">
        <v>640</v>
      </c>
      <c r="C1" t="s">
        <v>641</v>
      </c>
      <c r="D1" s="83">
        <v>41122</v>
      </c>
    </row>
    <row r="2" spans="1:4" x14ac:dyDescent="0.2">
      <c r="B2">
        <v>5</v>
      </c>
      <c r="C2" t="s">
        <v>706</v>
      </c>
      <c r="D2" s="84">
        <v>92.307692307692307</v>
      </c>
    </row>
    <row r="3" spans="1:4" x14ac:dyDescent="0.2">
      <c r="A3" s="8" t="s">
        <v>546</v>
      </c>
      <c r="B3" s="101" t="s">
        <v>1056</v>
      </c>
      <c r="C3" s="8" t="s">
        <v>548</v>
      </c>
      <c r="D3" s="8" t="s">
        <v>549</v>
      </c>
    </row>
    <row r="4" spans="1:4" x14ac:dyDescent="0.2">
      <c r="A4" s="101" t="s">
        <v>1057</v>
      </c>
      <c r="B4" s="8">
        <v>0.5</v>
      </c>
      <c r="C4" s="8">
        <v>1</v>
      </c>
      <c r="D4" s="8">
        <v>0.5</v>
      </c>
    </row>
    <row r="5" spans="1:4" x14ac:dyDescent="0.2">
      <c r="A5" s="101" t="s">
        <v>1058</v>
      </c>
      <c r="B5" s="8">
        <v>50</v>
      </c>
      <c r="C5" s="8">
        <v>0.04</v>
      </c>
      <c r="D5" s="8">
        <v>2</v>
      </c>
    </row>
    <row r="6" spans="1:4" x14ac:dyDescent="0.2">
      <c r="A6" s="101" t="s">
        <v>1059</v>
      </c>
      <c r="B6" s="8">
        <v>50</v>
      </c>
      <c r="C6" s="8">
        <v>0.04</v>
      </c>
      <c r="D6" s="8">
        <v>2</v>
      </c>
    </row>
    <row r="7" spans="1:4" x14ac:dyDescent="0.2">
      <c r="A7" s="101" t="s">
        <v>848</v>
      </c>
      <c r="B7" s="8">
        <v>50</v>
      </c>
      <c r="C7" s="8">
        <v>0.04</v>
      </c>
      <c r="D7" s="8">
        <v>2</v>
      </c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D9"/>
  <sheetViews>
    <sheetView workbookViewId="0">
      <selection activeCell="N40" sqref="N40"/>
    </sheetView>
  </sheetViews>
  <sheetFormatPr baseColWidth="10" defaultRowHeight="12.75" x14ac:dyDescent="0.2"/>
  <cols>
    <col min="1" max="1" width="32.710937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x14ac:dyDescent="0.2">
      <c r="A1" s="60" t="s">
        <v>1052</v>
      </c>
      <c r="B1" s="8" t="s">
        <v>603</v>
      </c>
      <c r="C1" t="s">
        <v>673</v>
      </c>
      <c r="D1" s="9" t="s">
        <v>561</v>
      </c>
    </row>
    <row r="2" spans="1:4" x14ac:dyDescent="0.2">
      <c r="B2" s="8">
        <v>100</v>
      </c>
      <c r="C2">
        <v>135</v>
      </c>
      <c r="D2" s="84">
        <v>7.4074074074074066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1053</v>
      </c>
      <c r="B4" s="8">
        <v>100</v>
      </c>
      <c r="C4" s="8">
        <v>1</v>
      </c>
      <c r="D4" s="8">
        <v>100</v>
      </c>
    </row>
    <row r="5" spans="1:4" x14ac:dyDescent="0.2">
      <c r="A5" s="8" t="s">
        <v>1017</v>
      </c>
      <c r="B5" s="8">
        <v>0</v>
      </c>
      <c r="C5" s="8">
        <v>1</v>
      </c>
      <c r="D5" s="8">
        <v>0</v>
      </c>
    </row>
    <row r="6" spans="1:4" x14ac:dyDescent="0.2">
      <c r="A6" s="101" t="s">
        <v>884</v>
      </c>
      <c r="B6" s="8">
        <v>50</v>
      </c>
      <c r="C6" s="8">
        <v>0.04</v>
      </c>
      <c r="D6" s="8">
        <v>2</v>
      </c>
    </row>
    <row r="7" spans="1:4" x14ac:dyDescent="0.2">
      <c r="A7" s="101" t="s">
        <v>644</v>
      </c>
      <c r="B7" s="8">
        <v>50</v>
      </c>
      <c r="C7" s="8">
        <v>0.04</v>
      </c>
      <c r="D7" s="8">
        <v>2</v>
      </c>
    </row>
    <row r="8" spans="1:4" x14ac:dyDescent="0.2">
      <c r="A8" s="101" t="s">
        <v>4</v>
      </c>
      <c r="B8" s="8">
        <v>50</v>
      </c>
      <c r="C8" s="8">
        <v>0.04</v>
      </c>
      <c r="D8" s="8">
        <v>2</v>
      </c>
    </row>
    <row r="9" spans="1:4" x14ac:dyDescent="0.2">
      <c r="A9" s="101" t="s">
        <v>1054</v>
      </c>
      <c r="B9" s="8">
        <v>50</v>
      </c>
      <c r="C9" s="8">
        <v>0.04</v>
      </c>
      <c r="D9" s="8">
        <v>2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2"/>
  <sheetViews>
    <sheetView workbookViewId="0">
      <selection activeCell="A4" sqref="A4"/>
    </sheetView>
  </sheetViews>
  <sheetFormatPr baseColWidth="10" defaultRowHeight="12.75" x14ac:dyDescent="0.2"/>
  <sheetData>
    <row r="2" spans="1:1" x14ac:dyDescent="0.2">
      <c r="A2" s="26" t="s">
        <v>1123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D17"/>
  <sheetViews>
    <sheetView workbookViewId="0">
      <selection activeCell="B21" sqref="B21"/>
    </sheetView>
  </sheetViews>
  <sheetFormatPr baseColWidth="10" defaultRowHeight="12.75" x14ac:dyDescent="0.2"/>
  <cols>
    <col min="1" max="1" width="28.28515625" bestFit="1" customWidth="1"/>
  </cols>
  <sheetData>
    <row r="1" spans="1:4" ht="25.5" x14ac:dyDescent="0.2">
      <c r="A1" s="60" t="s">
        <v>1064</v>
      </c>
      <c r="B1" t="s">
        <v>544</v>
      </c>
      <c r="D1" t="s">
        <v>545</v>
      </c>
    </row>
    <row r="2" spans="1:4" x14ac:dyDescent="0.2">
      <c r="B2">
        <v>30</v>
      </c>
      <c r="D2" s="84">
        <f>SUM(D6:D13)/D17*100</f>
        <v>70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552</v>
      </c>
      <c r="B4" s="8">
        <v>9</v>
      </c>
      <c r="C4" s="8">
        <v>1</v>
      </c>
      <c r="D4" s="8">
        <f>B4*C4</f>
        <v>9</v>
      </c>
    </row>
    <row r="5" spans="1:4" x14ac:dyDescent="0.2">
      <c r="A5" s="8"/>
      <c r="B5" s="8"/>
      <c r="C5" s="8"/>
      <c r="D5" s="8"/>
    </row>
    <row r="6" spans="1:4" x14ac:dyDescent="0.2">
      <c r="A6" s="8" t="s">
        <v>644</v>
      </c>
      <c r="B6" s="8">
        <v>30</v>
      </c>
      <c r="C6" s="8">
        <v>0.04</v>
      </c>
      <c r="D6" s="8">
        <f t="shared" ref="D6:D12" si="0">B6*C6</f>
        <v>1.2</v>
      </c>
    </row>
    <row r="7" spans="1:4" x14ac:dyDescent="0.2">
      <c r="A7" s="8" t="s">
        <v>521</v>
      </c>
      <c r="B7" s="8">
        <v>45</v>
      </c>
      <c r="C7" s="8">
        <v>0.04</v>
      </c>
      <c r="D7" s="8">
        <f>B7*C7</f>
        <v>1.8</v>
      </c>
    </row>
    <row r="8" spans="1:4" x14ac:dyDescent="0.2">
      <c r="A8" s="8" t="s">
        <v>555</v>
      </c>
      <c r="B8" s="8">
        <v>75</v>
      </c>
      <c r="C8" s="8">
        <v>0.04</v>
      </c>
      <c r="D8" s="8">
        <f t="shared" si="0"/>
        <v>3</v>
      </c>
    </row>
    <row r="9" spans="1:4" x14ac:dyDescent="0.2">
      <c r="A9" s="8" t="s">
        <v>556</v>
      </c>
      <c r="B9" s="8">
        <v>120</v>
      </c>
      <c r="C9" s="8">
        <v>0.04</v>
      </c>
      <c r="D9" s="8">
        <f t="shared" si="0"/>
        <v>4.8</v>
      </c>
    </row>
    <row r="10" spans="1:4" x14ac:dyDescent="0.2">
      <c r="A10" s="8" t="s">
        <v>342</v>
      </c>
      <c r="B10" s="8">
        <v>90</v>
      </c>
      <c r="C10" s="8">
        <v>0.04</v>
      </c>
      <c r="D10" s="8">
        <f t="shared" si="0"/>
        <v>3.6</v>
      </c>
    </row>
    <row r="11" spans="1:4" x14ac:dyDescent="0.2">
      <c r="A11" s="8" t="s">
        <v>557</v>
      </c>
      <c r="B11" s="8">
        <v>60</v>
      </c>
      <c r="C11" s="8">
        <v>0.04</v>
      </c>
      <c r="D11" s="8">
        <f t="shared" si="0"/>
        <v>2.4</v>
      </c>
    </row>
    <row r="12" spans="1:4" x14ac:dyDescent="0.2">
      <c r="A12" s="8" t="s">
        <v>558</v>
      </c>
      <c r="B12" s="8">
        <v>60</v>
      </c>
      <c r="C12" s="8">
        <v>0.04</v>
      </c>
      <c r="D12" s="8">
        <f t="shared" si="0"/>
        <v>2.4</v>
      </c>
    </row>
    <row r="13" spans="1:4" x14ac:dyDescent="0.2">
      <c r="A13" s="8" t="s">
        <v>560</v>
      </c>
      <c r="B13" s="8">
        <v>45</v>
      </c>
      <c r="C13" s="8">
        <v>0.04</v>
      </c>
      <c r="D13" s="8">
        <f>B13*C13</f>
        <v>1.8</v>
      </c>
    </row>
    <row r="14" spans="1:4" x14ac:dyDescent="0.2">
      <c r="A14" s="8" t="s">
        <v>1065</v>
      </c>
      <c r="B14" s="8">
        <v>30</v>
      </c>
      <c r="C14" s="8">
        <v>0.04</v>
      </c>
      <c r="D14" s="8">
        <f>B14*C14</f>
        <v>1.2</v>
      </c>
    </row>
    <row r="15" spans="1:4" x14ac:dyDescent="0.2">
      <c r="A15" s="8" t="s">
        <v>661</v>
      </c>
      <c r="B15" s="8">
        <v>60</v>
      </c>
      <c r="C15" s="8">
        <v>0.04</v>
      </c>
      <c r="D15" s="8">
        <f>B15*C15</f>
        <v>2.4</v>
      </c>
    </row>
    <row r="16" spans="1:4" x14ac:dyDescent="0.2">
      <c r="A16" s="8" t="s">
        <v>814</v>
      </c>
      <c r="B16" s="8">
        <v>20</v>
      </c>
      <c r="C16" s="8">
        <v>0.04</v>
      </c>
      <c r="D16" s="8">
        <f>B16*C16</f>
        <v>0.8</v>
      </c>
    </row>
    <row r="17" spans="1:4" x14ac:dyDescent="0.2">
      <c r="A17" s="8" t="s">
        <v>575</v>
      </c>
      <c r="B17" s="8"/>
      <c r="C17" s="8"/>
      <c r="D17" s="8">
        <f>SUM(D4:D13)</f>
        <v>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2"/>
  </sheetPr>
  <dimension ref="A1:D15"/>
  <sheetViews>
    <sheetView workbookViewId="0">
      <selection activeCell="D42" sqref="D42"/>
    </sheetView>
  </sheetViews>
  <sheetFormatPr baseColWidth="10" defaultRowHeight="12.75" x14ac:dyDescent="0.2"/>
  <cols>
    <col min="1" max="1" width="28.28515625" bestFit="1" customWidth="1"/>
    <col min="2" max="2" width="13.42578125" bestFit="1" customWidth="1"/>
    <col min="3" max="3" width="6.7109375" bestFit="1" customWidth="1"/>
  </cols>
  <sheetData>
    <row r="1" spans="1:4" ht="29.25" customHeight="1" x14ac:dyDescent="0.2"/>
    <row r="6" spans="1:4" x14ac:dyDescent="0.2">
      <c r="A6" s="26" t="s">
        <v>633</v>
      </c>
      <c r="B6" t="s">
        <v>634</v>
      </c>
    </row>
    <row r="7" spans="1:4" x14ac:dyDescent="0.2">
      <c r="B7">
        <v>5</v>
      </c>
    </row>
    <row r="8" spans="1:4" x14ac:dyDescent="0.2">
      <c r="A8" s="8" t="s">
        <v>546</v>
      </c>
      <c r="B8" s="8" t="s">
        <v>547</v>
      </c>
      <c r="C8" s="8" t="s">
        <v>548</v>
      </c>
      <c r="D8" s="8" t="s">
        <v>549</v>
      </c>
    </row>
    <row r="9" spans="1:4" x14ac:dyDescent="0.2">
      <c r="A9" s="8" t="s">
        <v>635</v>
      </c>
      <c r="B9" s="8">
        <v>45</v>
      </c>
      <c r="C9" s="8">
        <v>0.04</v>
      </c>
      <c r="D9" s="8">
        <f t="shared" ref="D9:D14" si="0">B9*C9</f>
        <v>1.8</v>
      </c>
    </row>
    <row r="10" spans="1:4" x14ac:dyDescent="0.2">
      <c r="A10" s="8" t="s">
        <v>636</v>
      </c>
      <c r="B10" s="8">
        <v>25</v>
      </c>
      <c r="C10" s="8">
        <v>0.04</v>
      </c>
      <c r="D10" s="8">
        <f t="shared" si="0"/>
        <v>1</v>
      </c>
    </row>
    <row r="11" spans="1:4" x14ac:dyDescent="0.2">
      <c r="A11" s="8" t="s">
        <v>637</v>
      </c>
      <c r="B11" s="8">
        <v>47</v>
      </c>
      <c r="C11" s="8">
        <v>0.04</v>
      </c>
      <c r="D11" s="8">
        <f t="shared" si="0"/>
        <v>1.8800000000000001</v>
      </c>
    </row>
    <row r="12" spans="1:4" x14ac:dyDescent="0.2">
      <c r="A12" s="8" t="s">
        <v>638</v>
      </c>
      <c r="B12" s="8">
        <v>14</v>
      </c>
      <c r="C12" s="8">
        <v>0.04</v>
      </c>
      <c r="D12" s="8">
        <f t="shared" si="0"/>
        <v>0.56000000000000005</v>
      </c>
    </row>
    <row r="13" spans="1:4" x14ac:dyDescent="0.2">
      <c r="A13" s="8" t="s">
        <v>516</v>
      </c>
      <c r="B13" s="8">
        <v>12</v>
      </c>
      <c r="C13" s="8">
        <v>0.04</v>
      </c>
      <c r="D13" s="8">
        <f t="shared" si="0"/>
        <v>0.48</v>
      </c>
    </row>
    <row r="14" spans="1:4" x14ac:dyDescent="0.2">
      <c r="A14" s="8" t="s">
        <v>618</v>
      </c>
      <c r="B14" s="8">
        <v>20</v>
      </c>
      <c r="C14" s="8">
        <v>0.04</v>
      </c>
      <c r="D14" s="8">
        <f t="shared" si="0"/>
        <v>0.8</v>
      </c>
    </row>
    <row r="15" spans="1:4" x14ac:dyDescent="0.2">
      <c r="A15" s="8" t="s">
        <v>575</v>
      </c>
      <c r="B15" s="8"/>
      <c r="C15" s="8"/>
      <c r="D15" s="8">
        <f>SUM(D9:D13)</f>
        <v>5.7200000000000006</v>
      </c>
    </row>
  </sheetData>
  <phoneticPr fontId="6" type="noConversion"/>
  <pageMargins left="0.78740157499999996" right="0.78740157499999996" top="0.45" bottom="0.37" header="0.32" footer="0.28000000000000003"/>
  <pageSetup paperSize="9" orientation="portrait" horizontalDpi="4294967293" r:id="rId1"/>
  <headerFooter alignWithMargins="0"/>
  <drawing r:id="rId2"/>
</worksheet>
</file>

<file path=xl/worksheets/sheet1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D9"/>
  <sheetViews>
    <sheetView workbookViewId="0">
      <selection activeCell="A13" sqref="A13"/>
    </sheetView>
  </sheetViews>
  <sheetFormatPr baseColWidth="10" defaultRowHeight="12.75" x14ac:dyDescent="0.2"/>
  <cols>
    <col min="1" max="1" width="21.28515625" bestFit="1" customWidth="1"/>
    <col min="2" max="2" width="13.42578125" bestFit="1" customWidth="1"/>
    <col min="3" max="3" width="13.140625" bestFit="1" customWidth="1"/>
  </cols>
  <sheetData>
    <row r="1" spans="1:4" ht="25.5" x14ac:dyDescent="0.2">
      <c r="A1" s="60" t="s">
        <v>1074</v>
      </c>
      <c r="B1" t="s">
        <v>640</v>
      </c>
      <c r="C1" t="s">
        <v>641</v>
      </c>
      <c r="D1" s="83">
        <v>42266</v>
      </c>
    </row>
    <row r="2" spans="1:4" x14ac:dyDescent="0.2">
      <c r="B2">
        <v>10</v>
      </c>
      <c r="C2" t="s">
        <v>706</v>
      </c>
      <c r="D2" s="84">
        <f>SUM(D4:D6)/D9*100</f>
        <v>54.54545454545454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1075</v>
      </c>
      <c r="B4" s="8">
        <v>25</v>
      </c>
      <c r="C4" s="8">
        <v>0.04</v>
      </c>
      <c r="D4" s="8">
        <f>B4*C4</f>
        <v>1</v>
      </c>
    </row>
    <row r="5" spans="1:4" x14ac:dyDescent="0.2">
      <c r="A5" s="101" t="s">
        <v>1076</v>
      </c>
      <c r="B5" s="8">
        <v>25</v>
      </c>
      <c r="C5" s="8">
        <v>0.04</v>
      </c>
      <c r="D5" s="8">
        <f>B5*C5</f>
        <v>1</v>
      </c>
    </row>
    <row r="6" spans="1:4" x14ac:dyDescent="0.2">
      <c r="A6" s="101" t="s">
        <v>1077</v>
      </c>
      <c r="B6" s="8">
        <v>25</v>
      </c>
      <c r="C6" s="8">
        <v>0.04</v>
      </c>
      <c r="D6" s="8">
        <f>B6*C6</f>
        <v>1</v>
      </c>
    </row>
    <row r="7" spans="1:4" x14ac:dyDescent="0.2">
      <c r="A7" s="8" t="s">
        <v>1078</v>
      </c>
      <c r="B7" s="8">
        <v>0</v>
      </c>
      <c r="C7" s="8">
        <v>1</v>
      </c>
      <c r="D7" s="8">
        <f>B7*C7</f>
        <v>0</v>
      </c>
    </row>
    <row r="8" spans="1:4" x14ac:dyDescent="0.2">
      <c r="A8" s="101" t="s">
        <v>972</v>
      </c>
      <c r="B8" s="8">
        <v>2.5</v>
      </c>
      <c r="C8" s="8">
        <v>1</v>
      </c>
      <c r="D8" s="8">
        <f>B8*C8</f>
        <v>2.5</v>
      </c>
    </row>
    <row r="9" spans="1:4" x14ac:dyDescent="0.2">
      <c r="A9" s="8"/>
      <c r="B9" s="8"/>
      <c r="C9" s="8"/>
      <c r="D9" s="144">
        <f>SUM(D4:D8)</f>
        <v>5.5</v>
      </c>
    </row>
  </sheetData>
  <pageMargins left="0.7" right="0.7" top="0.75" bottom="0.75" header="0.3" footer="0.3"/>
  <legacy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rgb="FF92D050"/>
  </sheetPr>
  <dimension ref="A1:D9"/>
  <sheetViews>
    <sheetView workbookViewId="0">
      <selection activeCell="D18" sqref="D18"/>
    </sheetView>
  </sheetViews>
  <sheetFormatPr baseColWidth="10" defaultRowHeight="12.75" x14ac:dyDescent="0.2"/>
  <cols>
    <col min="1" max="1" width="16.7109375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ht="25.5" x14ac:dyDescent="0.2">
      <c r="A1" s="60" t="s">
        <v>1107</v>
      </c>
      <c r="B1" t="s">
        <v>640</v>
      </c>
      <c r="C1" t="s">
        <v>641</v>
      </c>
      <c r="D1" s="83">
        <v>42520</v>
      </c>
    </row>
    <row r="2" spans="1:4" x14ac:dyDescent="0.2">
      <c r="B2">
        <v>5</v>
      </c>
      <c r="C2" t="s">
        <v>706</v>
      </c>
      <c r="D2" s="84">
        <f>SUM(D4:D8)/D9*100</f>
        <v>100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1108</v>
      </c>
      <c r="B4" s="8">
        <v>40</v>
      </c>
      <c r="C4" s="8">
        <v>0.04</v>
      </c>
      <c r="D4" s="8">
        <f>B4*C4</f>
        <v>1.6</v>
      </c>
    </row>
    <row r="5" spans="1:4" x14ac:dyDescent="0.2">
      <c r="A5" s="101" t="s">
        <v>1109</v>
      </c>
      <c r="B5" s="8">
        <v>40</v>
      </c>
      <c r="C5" s="8">
        <v>0.04</v>
      </c>
      <c r="D5" s="8">
        <f>B5*C5</f>
        <v>1.6</v>
      </c>
    </row>
    <row r="6" spans="1:4" x14ac:dyDescent="0.2">
      <c r="A6" s="101" t="s">
        <v>1110</v>
      </c>
      <c r="B6" s="8">
        <v>20</v>
      </c>
      <c r="C6" s="8">
        <v>0.04</v>
      </c>
      <c r="D6" s="8">
        <f>B6*C6</f>
        <v>0.8</v>
      </c>
    </row>
    <row r="7" spans="1:4" x14ac:dyDescent="0.2">
      <c r="A7" s="101" t="s">
        <v>1101</v>
      </c>
      <c r="B7" s="8">
        <v>20</v>
      </c>
      <c r="C7" s="8">
        <v>0.04</v>
      </c>
      <c r="D7" s="8">
        <f>B7*C7</f>
        <v>0.8</v>
      </c>
    </row>
    <row r="8" spans="1:4" x14ac:dyDescent="0.2">
      <c r="A8" s="101" t="s">
        <v>1111</v>
      </c>
      <c r="B8" s="8">
        <v>20</v>
      </c>
      <c r="C8" s="8">
        <v>0.04</v>
      </c>
      <c r="D8" s="8">
        <f>B8*C8</f>
        <v>0.8</v>
      </c>
    </row>
    <row r="9" spans="1:4" x14ac:dyDescent="0.2">
      <c r="A9" s="8" t="s">
        <v>575</v>
      </c>
      <c r="B9" s="8"/>
      <c r="C9" s="8"/>
      <c r="D9" s="88">
        <f>SUM(D4:D8)</f>
        <v>5.6</v>
      </c>
    </row>
  </sheetData>
  <pageMargins left="0.7" right="0.7" top="0.75" bottom="0.75" header="0.3" footer="0.3"/>
  <legacy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rgb="FF92D050"/>
  </sheetPr>
  <dimension ref="A1:D12"/>
  <sheetViews>
    <sheetView workbookViewId="0">
      <selection activeCell="B16" sqref="B16"/>
    </sheetView>
  </sheetViews>
  <sheetFormatPr baseColWidth="10" defaultRowHeight="12.75" x14ac:dyDescent="0.2"/>
  <cols>
    <col min="1" max="1" width="21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ht="25.5" x14ac:dyDescent="0.2">
      <c r="A1" s="60" t="s">
        <v>1099</v>
      </c>
      <c r="B1" t="s">
        <v>640</v>
      </c>
      <c r="C1" t="s">
        <v>641</v>
      </c>
      <c r="D1" s="83">
        <v>42876</v>
      </c>
    </row>
    <row r="2" spans="1:4" x14ac:dyDescent="0.2">
      <c r="B2">
        <v>10</v>
      </c>
      <c r="C2" t="s">
        <v>706</v>
      </c>
      <c r="D2" s="84">
        <f>SUM(D4:D10)/D12*100</f>
        <v>90.909090909090907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47" t="s">
        <v>1100</v>
      </c>
      <c r="B4" s="8">
        <v>5</v>
      </c>
      <c r="C4" s="8">
        <v>0.04</v>
      </c>
      <c r="D4" s="8">
        <f t="shared" ref="D4:D10" si="0">B4*C4</f>
        <v>0.2</v>
      </c>
    </row>
    <row r="5" spans="1:4" x14ac:dyDescent="0.2">
      <c r="A5" s="147" t="s">
        <v>1101</v>
      </c>
      <c r="B5" s="8">
        <v>15</v>
      </c>
      <c r="C5" s="8">
        <v>0.04</v>
      </c>
      <c r="D5" s="8">
        <f t="shared" si="0"/>
        <v>0.6</v>
      </c>
    </row>
    <row r="6" spans="1:4" x14ac:dyDescent="0.2">
      <c r="A6" s="147" t="s">
        <v>1102</v>
      </c>
      <c r="B6" s="8">
        <v>25</v>
      </c>
      <c r="C6" s="8">
        <v>0.04</v>
      </c>
      <c r="D6" s="8">
        <f t="shared" si="0"/>
        <v>1</v>
      </c>
    </row>
    <row r="7" spans="1:4" x14ac:dyDescent="0.2">
      <c r="A7" s="147" t="s">
        <v>1103</v>
      </c>
      <c r="B7" s="8">
        <v>25</v>
      </c>
      <c r="C7" s="8">
        <v>0.04</v>
      </c>
      <c r="D7" s="8">
        <f t="shared" si="0"/>
        <v>1</v>
      </c>
    </row>
    <row r="8" spans="1:4" x14ac:dyDescent="0.2">
      <c r="A8" s="10" t="s">
        <v>1104</v>
      </c>
      <c r="B8" s="8">
        <v>25</v>
      </c>
      <c r="C8" s="8">
        <v>0.04</v>
      </c>
      <c r="D8" s="8">
        <f>B8*C8</f>
        <v>1</v>
      </c>
    </row>
    <row r="9" spans="1:4" x14ac:dyDescent="0.2">
      <c r="A9" s="10" t="s">
        <v>1105</v>
      </c>
      <c r="B9" s="8">
        <v>20</v>
      </c>
      <c r="C9" s="8">
        <v>0.04</v>
      </c>
      <c r="D9" s="8">
        <f>B9*C9</f>
        <v>0.8</v>
      </c>
    </row>
    <row r="10" spans="1:4" x14ac:dyDescent="0.2">
      <c r="A10" s="10" t="s">
        <v>1106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101" t="s">
        <v>647</v>
      </c>
      <c r="B11" s="8">
        <v>0.5</v>
      </c>
      <c r="C11" s="8">
        <v>1</v>
      </c>
      <c r="D11" s="8">
        <f>B11*C11</f>
        <v>0.5</v>
      </c>
    </row>
    <row r="12" spans="1:4" x14ac:dyDescent="0.2">
      <c r="A12" s="8" t="s">
        <v>575</v>
      </c>
      <c r="B12" s="8"/>
      <c r="C12" s="8"/>
      <c r="D12" s="88">
        <f>SUM(D4:D11)</f>
        <v>5.5</v>
      </c>
    </row>
  </sheetData>
  <pageMargins left="0.7" right="0.7" top="0.75" bottom="0.75" header="0.3" footer="0.3"/>
  <legacy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rgb="FF92D050"/>
  </sheetPr>
  <dimension ref="A1:D11"/>
  <sheetViews>
    <sheetView workbookViewId="0"/>
  </sheetViews>
  <sheetFormatPr baseColWidth="10" defaultRowHeight="12.75" x14ac:dyDescent="0.2"/>
  <cols>
    <col min="1" max="1" width="21.5703125" bestFit="1" customWidth="1"/>
    <col min="2" max="2" width="14.28515625" customWidth="1"/>
    <col min="3" max="3" width="13.140625" bestFit="1" customWidth="1"/>
  </cols>
  <sheetData>
    <row r="1" spans="1:4" ht="25.5" x14ac:dyDescent="0.2">
      <c r="A1" s="60" t="s">
        <v>1098</v>
      </c>
      <c r="B1" t="s">
        <v>640</v>
      </c>
      <c r="C1" t="s">
        <v>641</v>
      </c>
      <c r="D1" s="83">
        <v>42932</v>
      </c>
    </row>
    <row r="2" spans="1:4" x14ac:dyDescent="0.2">
      <c r="B2">
        <v>5</v>
      </c>
      <c r="C2" t="s">
        <v>706</v>
      </c>
      <c r="D2" s="84">
        <f>SUM(D4:D9)/D11*100</f>
        <v>92.063492063492063</v>
      </c>
    </row>
    <row r="3" spans="1:4" x14ac:dyDescent="0.2">
      <c r="A3" s="8" t="s">
        <v>546</v>
      </c>
      <c r="B3" s="101" t="s">
        <v>1097</v>
      </c>
      <c r="C3" s="8" t="s">
        <v>548</v>
      </c>
      <c r="D3" s="8" t="s">
        <v>549</v>
      </c>
    </row>
    <row r="4" spans="1:4" x14ac:dyDescent="0.2">
      <c r="A4" s="101" t="s">
        <v>1090</v>
      </c>
      <c r="B4" s="8">
        <v>41</v>
      </c>
      <c r="C4" s="8">
        <v>0.04</v>
      </c>
      <c r="D4" s="8">
        <f t="shared" ref="D4:D10" si="0">B4*C4</f>
        <v>1.6400000000000001</v>
      </c>
    </row>
    <row r="5" spans="1:4" x14ac:dyDescent="0.2">
      <c r="A5" s="101" t="s">
        <v>1091</v>
      </c>
      <c r="B5" s="8">
        <v>26</v>
      </c>
      <c r="C5" s="8">
        <v>0.04</v>
      </c>
      <c r="D5" s="8">
        <f t="shared" si="0"/>
        <v>1.04</v>
      </c>
    </row>
    <row r="6" spans="1:4" x14ac:dyDescent="0.2">
      <c r="A6" s="101" t="s">
        <v>1092</v>
      </c>
      <c r="B6" s="8">
        <v>26</v>
      </c>
      <c r="C6" s="8">
        <v>0.04</v>
      </c>
      <c r="D6" s="8">
        <f t="shared" si="0"/>
        <v>1.04</v>
      </c>
    </row>
    <row r="7" spans="1:4" x14ac:dyDescent="0.2">
      <c r="A7" s="101" t="s">
        <v>1093</v>
      </c>
      <c r="B7" s="8">
        <v>13</v>
      </c>
      <c r="C7" s="8">
        <v>0.04</v>
      </c>
      <c r="D7" s="8">
        <f t="shared" si="0"/>
        <v>0.52</v>
      </c>
    </row>
    <row r="8" spans="1:4" x14ac:dyDescent="0.2">
      <c r="A8" s="101" t="s">
        <v>1094</v>
      </c>
      <c r="B8" s="8">
        <v>13</v>
      </c>
      <c r="C8" s="8">
        <v>0.04</v>
      </c>
      <c r="D8" s="8">
        <f t="shared" si="0"/>
        <v>0.52</v>
      </c>
    </row>
    <row r="9" spans="1:4" x14ac:dyDescent="0.2">
      <c r="A9" s="101" t="s">
        <v>1095</v>
      </c>
      <c r="B9" s="8">
        <v>26</v>
      </c>
      <c r="C9" s="8">
        <v>0.04</v>
      </c>
      <c r="D9" s="8">
        <f t="shared" si="0"/>
        <v>1.04</v>
      </c>
    </row>
    <row r="10" spans="1:4" x14ac:dyDescent="0.2">
      <c r="A10" s="101" t="s">
        <v>1096</v>
      </c>
      <c r="B10" s="8">
        <v>0.5</v>
      </c>
      <c r="C10" s="8">
        <v>1</v>
      </c>
      <c r="D10" s="8">
        <f t="shared" si="0"/>
        <v>0.5</v>
      </c>
    </row>
    <row r="11" spans="1:4" x14ac:dyDescent="0.2">
      <c r="A11" s="8" t="s">
        <v>575</v>
      </c>
      <c r="B11" s="8"/>
      <c r="C11" s="8"/>
      <c r="D11" s="88">
        <f>SUM(D4:D10)</f>
        <v>6.3</v>
      </c>
    </row>
  </sheetData>
  <pageMargins left="0.7" right="0.7" top="0.75" bottom="0.75" header="0.3" footer="0.3"/>
  <legacy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rgb="FF92D050"/>
  </sheetPr>
  <dimension ref="A2:D10"/>
  <sheetViews>
    <sheetView workbookViewId="0">
      <selection activeCell="D3" sqref="D3"/>
    </sheetView>
  </sheetViews>
  <sheetFormatPr baseColWidth="10" defaultRowHeight="12.75" x14ac:dyDescent="0.2"/>
  <cols>
    <col min="1" max="1" width="32.85546875" bestFit="1" customWidth="1"/>
    <col min="2" max="2" width="15.140625" bestFit="1" customWidth="1"/>
    <col min="3" max="3" width="13.140625" bestFit="1" customWidth="1"/>
    <col min="4" max="4" width="10.28515625" bestFit="1" customWidth="1"/>
  </cols>
  <sheetData>
    <row r="2" spans="1:4" x14ac:dyDescent="0.2">
      <c r="A2" s="60" t="s">
        <v>1122</v>
      </c>
      <c r="B2" t="s">
        <v>640</v>
      </c>
      <c r="C2" t="s">
        <v>641</v>
      </c>
      <c r="D2" s="83">
        <v>43462</v>
      </c>
    </row>
    <row r="3" spans="1:4" x14ac:dyDescent="0.2">
      <c r="B3">
        <v>190</v>
      </c>
      <c r="C3" s="96" t="s">
        <v>578</v>
      </c>
      <c r="D3" s="84">
        <f>D9/D10*100</f>
        <v>0.25199496010079803</v>
      </c>
    </row>
    <row r="4" spans="1:4" x14ac:dyDescent="0.2">
      <c r="A4" s="8" t="s">
        <v>546</v>
      </c>
      <c r="B4" s="101" t="s">
        <v>1056</v>
      </c>
      <c r="C4" s="8" t="s">
        <v>548</v>
      </c>
      <c r="D4" s="8" t="s">
        <v>549</v>
      </c>
    </row>
    <row r="5" spans="1:4" x14ac:dyDescent="0.2">
      <c r="A5" s="101" t="s">
        <v>1120</v>
      </c>
      <c r="B5" s="8">
        <v>20</v>
      </c>
      <c r="C5" s="8">
        <v>1</v>
      </c>
      <c r="D5" s="8">
        <v>20</v>
      </c>
    </row>
    <row r="6" spans="1:4" x14ac:dyDescent="0.2">
      <c r="A6" s="101" t="s">
        <v>580</v>
      </c>
      <c r="B6" s="8">
        <v>17</v>
      </c>
      <c r="C6" s="8">
        <v>1</v>
      </c>
      <c r="D6" s="8">
        <v>17</v>
      </c>
    </row>
    <row r="7" spans="1:4" x14ac:dyDescent="0.2">
      <c r="A7" s="101" t="s">
        <v>905</v>
      </c>
      <c r="B7" s="8">
        <v>18</v>
      </c>
      <c r="C7" s="8">
        <v>1</v>
      </c>
      <c r="D7" s="8">
        <v>18</v>
      </c>
    </row>
    <row r="8" spans="1:4" x14ac:dyDescent="0.2">
      <c r="A8" s="101" t="s">
        <v>901</v>
      </c>
      <c r="B8" s="8">
        <v>135</v>
      </c>
      <c r="C8" s="8">
        <v>1</v>
      </c>
      <c r="D8" s="8">
        <v>135</v>
      </c>
    </row>
    <row r="9" spans="1:4" x14ac:dyDescent="0.2">
      <c r="A9" s="101" t="s">
        <v>1121</v>
      </c>
      <c r="B9" s="8">
        <v>12</v>
      </c>
      <c r="C9" s="8">
        <v>0.04</v>
      </c>
      <c r="D9" s="8">
        <v>0.48</v>
      </c>
    </row>
    <row r="10" spans="1:4" x14ac:dyDescent="0.2">
      <c r="A10" s="8" t="s">
        <v>575</v>
      </c>
      <c r="B10" s="8"/>
      <c r="C10" s="8"/>
      <c r="D10" s="88">
        <v>190.48</v>
      </c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rgb="FF92D050"/>
  </sheetPr>
  <dimension ref="A2:D10"/>
  <sheetViews>
    <sheetView workbookViewId="0">
      <selection activeCell="C14" sqref="C14"/>
    </sheetView>
  </sheetViews>
  <sheetFormatPr baseColWidth="10" defaultRowHeight="12.75" x14ac:dyDescent="0.2"/>
  <cols>
    <col min="1" max="1" width="19" bestFit="1" customWidth="1"/>
    <col min="2" max="2" width="15.140625" bestFit="1" customWidth="1"/>
    <col min="3" max="3" width="13.140625" bestFit="1" customWidth="1"/>
  </cols>
  <sheetData>
    <row r="2" spans="1:4" x14ac:dyDescent="0.2">
      <c r="A2" s="60" t="s">
        <v>1117</v>
      </c>
      <c r="B2" t="s">
        <v>640</v>
      </c>
      <c r="C2" t="s">
        <v>641</v>
      </c>
      <c r="D2" s="83">
        <v>43462</v>
      </c>
    </row>
    <row r="3" spans="1:4" x14ac:dyDescent="0.2">
      <c r="B3">
        <v>30</v>
      </c>
      <c r="C3" t="s">
        <v>706</v>
      </c>
      <c r="D3" s="84">
        <v>3.7184594953519263</v>
      </c>
    </row>
    <row r="4" spans="1:4" x14ac:dyDescent="0.2">
      <c r="A4" s="8" t="s">
        <v>546</v>
      </c>
      <c r="B4" s="101" t="s">
        <v>1056</v>
      </c>
      <c r="C4" s="8" t="s">
        <v>548</v>
      </c>
      <c r="D4" s="8" t="s">
        <v>549</v>
      </c>
    </row>
    <row r="5" spans="1:4" x14ac:dyDescent="0.2">
      <c r="A5" s="101" t="s">
        <v>1118</v>
      </c>
      <c r="B5" s="8">
        <v>29</v>
      </c>
      <c r="C5" s="8">
        <v>1</v>
      </c>
      <c r="D5" s="8">
        <v>29</v>
      </c>
    </row>
    <row r="6" spans="1:4" x14ac:dyDescent="0.2">
      <c r="A6" s="101" t="s">
        <v>644</v>
      </c>
      <c r="B6" s="8">
        <v>10</v>
      </c>
      <c r="C6" s="8">
        <v>0.04</v>
      </c>
      <c r="D6" s="8">
        <v>0.4</v>
      </c>
    </row>
    <row r="7" spans="1:4" x14ac:dyDescent="0.2">
      <c r="A7" s="101" t="s">
        <v>913</v>
      </c>
      <c r="B7" s="8">
        <v>8</v>
      </c>
      <c r="C7" s="8">
        <v>0.04</v>
      </c>
      <c r="D7" s="8">
        <v>0.32</v>
      </c>
    </row>
    <row r="8" spans="1:4" x14ac:dyDescent="0.2">
      <c r="A8" s="101" t="s">
        <v>1059</v>
      </c>
      <c r="B8" s="8">
        <v>10</v>
      </c>
      <c r="C8" s="8">
        <v>0.04</v>
      </c>
      <c r="D8" s="8">
        <v>0.4</v>
      </c>
    </row>
    <row r="9" spans="1:4" x14ac:dyDescent="0.2">
      <c r="A9" s="101" t="s">
        <v>1119</v>
      </c>
      <c r="B9" s="8">
        <v>0</v>
      </c>
      <c r="C9" s="8">
        <v>0.04</v>
      </c>
      <c r="D9" s="8">
        <v>0</v>
      </c>
    </row>
    <row r="10" spans="1:4" x14ac:dyDescent="0.2">
      <c r="A10" s="8" t="s">
        <v>575</v>
      </c>
      <c r="B10" s="8"/>
      <c r="C10" s="8"/>
      <c r="D10" s="88">
        <v>30.119999999999997</v>
      </c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>
      <selection activeCell="N38" sqref="N38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>
      <selection activeCell="K42" sqref="K42"/>
    </sheetView>
  </sheetViews>
  <sheetFormatPr baseColWidth="10" defaultRowHeight="12.75" x14ac:dyDescent="0.2"/>
  <cols>
    <col min="1" max="1" width="42.5703125" customWidth="1"/>
  </cols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indexed="42"/>
  </sheetPr>
  <dimension ref="A1:C16"/>
  <sheetViews>
    <sheetView workbookViewId="0">
      <selection activeCell="A2" sqref="A2"/>
    </sheetView>
  </sheetViews>
  <sheetFormatPr baseColWidth="10" defaultRowHeight="12.75" x14ac:dyDescent="0.2"/>
  <cols>
    <col min="1" max="1" width="26.7109375" customWidth="1"/>
    <col min="2" max="2" width="50.140625" customWidth="1"/>
    <col min="3" max="3" width="46.28515625" customWidth="1"/>
  </cols>
  <sheetData>
    <row r="1" spans="1:3" x14ac:dyDescent="0.2">
      <c r="A1" s="9" t="s">
        <v>179</v>
      </c>
      <c r="B1" s="1"/>
      <c r="C1" s="17" t="s">
        <v>469</v>
      </c>
    </row>
    <row r="2" spans="1:3" ht="22.5" x14ac:dyDescent="0.2">
      <c r="B2" s="34" t="s">
        <v>445</v>
      </c>
      <c r="C2" s="19" t="s">
        <v>180</v>
      </c>
    </row>
    <row r="3" spans="1:3" x14ac:dyDescent="0.2">
      <c r="B3" s="1"/>
      <c r="C3" s="1"/>
    </row>
    <row r="4" spans="1:3" x14ac:dyDescent="0.2">
      <c r="A4" s="8" t="s">
        <v>210</v>
      </c>
      <c r="B4" s="2" t="s">
        <v>211</v>
      </c>
      <c r="C4" s="2" t="s">
        <v>8</v>
      </c>
    </row>
    <row r="5" spans="1:3" ht="45" x14ac:dyDescent="0.2">
      <c r="A5" s="23" t="s">
        <v>181</v>
      </c>
      <c r="B5" s="57" t="s">
        <v>430</v>
      </c>
      <c r="C5" s="57" t="s">
        <v>431</v>
      </c>
    </row>
    <row r="6" spans="1:3" ht="45" x14ac:dyDescent="0.2">
      <c r="A6" s="23" t="s">
        <v>182</v>
      </c>
      <c r="B6" s="58" t="s">
        <v>3</v>
      </c>
      <c r="C6" s="58" t="s">
        <v>183</v>
      </c>
    </row>
    <row r="7" spans="1:3" ht="67.5" x14ac:dyDescent="0.2">
      <c r="A7" s="23" t="s">
        <v>184</v>
      </c>
      <c r="B7" s="10" t="s">
        <v>185</v>
      </c>
      <c r="C7" s="10" t="s">
        <v>186</v>
      </c>
    </row>
    <row r="8" spans="1:3" ht="56.25" x14ac:dyDescent="0.2">
      <c r="A8" s="19" t="s">
        <v>343</v>
      </c>
      <c r="B8" s="39" t="s">
        <v>432</v>
      </c>
      <c r="C8" s="10" t="s">
        <v>5</v>
      </c>
    </row>
    <row r="9" spans="1:3" ht="67.5" x14ac:dyDescent="0.2">
      <c r="A9" s="19" t="s">
        <v>101</v>
      </c>
      <c r="B9" s="58" t="s">
        <v>490</v>
      </c>
      <c r="C9" s="58" t="s">
        <v>187</v>
      </c>
    </row>
    <row r="10" spans="1:3" ht="45" x14ac:dyDescent="0.2">
      <c r="A10" s="19" t="s">
        <v>188</v>
      </c>
      <c r="B10" s="10" t="s">
        <v>515</v>
      </c>
      <c r="C10" s="10" t="s">
        <v>189</v>
      </c>
    </row>
    <row r="11" spans="1:3" ht="67.5" x14ac:dyDescent="0.2">
      <c r="A11" s="19" t="s">
        <v>272</v>
      </c>
      <c r="B11" s="10" t="s">
        <v>401</v>
      </c>
      <c r="C11" s="10" t="s">
        <v>74</v>
      </c>
    </row>
    <row r="12" spans="1:3" x14ac:dyDescent="0.2">
      <c r="B12" s="1"/>
      <c r="C12" s="1"/>
    </row>
    <row r="13" spans="1:3" x14ac:dyDescent="0.2">
      <c r="A13" s="35" t="s">
        <v>452</v>
      </c>
      <c r="B13" s="1"/>
      <c r="C13" s="1"/>
    </row>
    <row r="14" spans="1:3" x14ac:dyDescent="0.2">
      <c r="A14" s="33" t="s">
        <v>190</v>
      </c>
      <c r="B14" s="1"/>
      <c r="C14" s="1"/>
    </row>
    <row r="15" spans="1:3" x14ac:dyDescent="0.2">
      <c r="A15" t="s">
        <v>273</v>
      </c>
      <c r="B15" s="1"/>
      <c r="C15" s="1"/>
    </row>
    <row r="16" spans="1:3" x14ac:dyDescent="0.2">
      <c r="A16" t="s">
        <v>191</v>
      </c>
      <c r="B16" s="1"/>
      <c r="C16" s="1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>
    <tabColor indexed="42"/>
  </sheetPr>
  <dimension ref="A1:C16"/>
  <sheetViews>
    <sheetView workbookViewId="0">
      <selection sqref="A1:C16"/>
    </sheetView>
  </sheetViews>
  <sheetFormatPr baseColWidth="10" defaultRowHeight="12.75" x14ac:dyDescent="0.2"/>
  <cols>
    <col min="1" max="1" width="36.5703125" customWidth="1"/>
    <col min="2" max="2" width="48.42578125" customWidth="1"/>
    <col min="3" max="3" width="41.28515625" customWidth="1"/>
  </cols>
  <sheetData>
    <row r="1" spans="1:3" x14ac:dyDescent="0.2">
      <c r="A1" s="9" t="s">
        <v>361</v>
      </c>
      <c r="B1" s="1"/>
      <c r="C1" s="17" t="s">
        <v>469</v>
      </c>
    </row>
    <row r="2" spans="1:3" ht="22.5" x14ac:dyDescent="0.2">
      <c r="B2" s="34" t="s">
        <v>445</v>
      </c>
      <c r="C2" s="19" t="s">
        <v>180</v>
      </c>
    </row>
    <row r="3" spans="1:3" ht="29.25" customHeight="1" x14ac:dyDescent="0.2">
      <c r="B3" s="1"/>
      <c r="C3" s="1"/>
    </row>
    <row r="4" spans="1:3" x14ac:dyDescent="0.2">
      <c r="A4" s="8" t="s">
        <v>210</v>
      </c>
      <c r="B4" s="2" t="s">
        <v>211</v>
      </c>
      <c r="C4" s="2" t="s">
        <v>8</v>
      </c>
    </row>
    <row r="5" spans="1:3" ht="45" x14ac:dyDescent="0.2">
      <c r="A5" s="23" t="s">
        <v>181</v>
      </c>
      <c r="B5" s="57" t="s">
        <v>430</v>
      </c>
      <c r="C5" s="57" t="s">
        <v>431</v>
      </c>
    </row>
    <row r="6" spans="1:3" ht="45" x14ac:dyDescent="0.2">
      <c r="A6" s="23" t="s">
        <v>182</v>
      </c>
      <c r="B6" s="58" t="s">
        <v>3</v>
      </c>
      <c r="C6" s="58" t="s">
        <v>183</v>
      </c>
    </row>
    <row r="7" spans="1:3" ht="67.5" x14ac:dyDescent="0.2">
      <c r="A7" s="23" t="s">
        <v>184</v>
      </c>
      <c r="B7" s="10" t="s">
        <v>185</v>
      </c>
      <c r="C7" s="10" t="s">
        <v>186</v>
      </c>
    </row>
    <row r="8" spans="1:3" ht="45" x14ac:dyDescent="0.2">
      <c r="A8" s="19" t="s">
        <v>229</v>
      </c>
      <c r="B8" s="10" t="s">
        <v>30</v>
      </c>
      <c r="C8" s="10" t="s">
        <v>31</v>
      </c>
    </row>
    <row r="9" spans="1:3" ht="90" x14ac:dyDescent="0.2">
      <c r="A9" s="19" t="s">
        <v>402</v>
      </c>
      <c r="B9" s="10" t="s">
        <v>385</v>
      </c>
      <c r="C9" s="10" t="s">
        <v>507</v>
      </c>
    </row>
    <row r="10" spans="1:3" ht="78.75" x14ac:dyDescent="0.2">
      <c r="A10" s="19" t="s">
        <v>272</v>
      </c>
      <c r="B10" s="10" t="s">
        <v>401</v>
      </c>
      <c r="C10" s="10" t="s">
        <v>74</v>
      </c>
    </row>
    <row r="11" spans="1:3" x14ac:dyDescent="0.2">
      <c r="B11" s="1"/>
      <c r="C11" s="1"/>
    </row>
    <row r="12" spans="1:3" x14ac:dyDescent="0.2">
      <c r="A12" s="35" t="s">
        <v>452</v>
      </c>
      <c r="B12" s="1"/>
      <c r="C12" s="1"/>
    </row>
    <row r="13" spans="1:3" x14ac:dyDescent="0.2">
      <c r="A13" s="33" t="s">
        <v>362</v>
      </c>
      <c r="B13" s="1"/>
      <c r="C13" s="1"/>
    </row>
    <row r="14" spans="1:3" x14ac:dyDescent="0.2">
      <c r="A14" s="33" t="s">
        <v>363</v>
      </c>
      <c r="B14" s="1"/>
      <c r="C14" s="1"/>
    </row>
    <row r="15" spans="1:3" x14ac:dyDescent="0.2">
      <c r="A15" t="s">
        <v>273</v>
      </c>
      <c r="B15" s="1"/>
      <c r="C15" s="1"/>
    </row>
    <row r="16" spans="1:3" x14ac:dyDescent="0.2">
      <c r="A16" t="s">
        <v>191</v>
      </c>
      <c r="B16" s="1"/>
      <c r="C16" s="1"/>
    </row>
  </sheetData>
  <phoneticPr fontId="6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2"/>
  </sheetPr>
  <dimension ref="A1:D20"/>
  <sheetViews>
    <sheetView workbookViewId="0">
      <selection activeCell="B24" sqref="B24"/>
    </sheetView>
  </sheetViews>
  <sheetFormatPr baseColWidth="10" defaultRowHeight="12.75" x14ac:dyDescent="0.2"/>
  <cols>
    <col min="1" max="1" width="46.28515625" style="1" bestFit="1" customWidth="1"/>
    <col min="2" max="2" width="13.42578125" bestFit="1" customWidth="1"/>
    <col min="3" max="3" width="10.5703125" bestFit="1" customWidth="1"/>
  </cols>
  <sheetData>
    <row r="1" spans="1:4" x14ac:dyDescent="0.2">
      <c r="A1"/>
    </row>
    <row r="2" spans="1:4" x14ac:dyDescent="0.2">
      <c r="A2"/>
    </row>
    <row r="3" spans="1:4" x14ac:dyDescent="0.2">
      <c r="A3"/>
    </row>
    <row r="4" spans="1:4" x14ac:dyDescent="0.2">
      <c r="A4"/>
    </row>
    <row r="5" spans="1:4" x14ac:dyDescent="0.2">
      <c r="A5"/>
    </row>
    <row r="6" spans="1:4" x14ac:dyDescent="0.2">
      <c r="A6"/>
    </row>
    <row r="7" spans="1:4" x14ac:dyDescent="0.2">
      <c r="A7"/>
    </row>
    <row r="8" spans="1:4" x14ac:dyDescent="0.2">
      <c r="A8" s="26" t="s">
        <v>639</v>
      </c>
      <c r="B8" t="s">
        <v>640</v>
      </c>
      <c r="C8" t="s">
        <v>641</v>
      </c>
      <c r="D8" s="83">
        <v>39391</v>
      </c>
    </row>
    <row r="9" spans="1:4" x14ac:dyDescent="0.2">
      <c r="A9"/>
      <c r="B9">
        <f>SUM(B11:B17)</f>
        <v>150</v>
      </c>
      <c r="D9">
        <f>SUM(D11:D18)</f>
        <v>6.5</v>
      </c>
    </row>
    <row r="10" spans="1:4" x14ac:dyDescent="0.2">
      <c r="A10" s="8" t="s">
        <v>546</v>
      </c>
      <c r="B10" s="8" t="s">
        <v>547</v>
      </c>
      <c r="C10" s="8" t="s">
        <v>548</v>
      </c>
      <c r="D10" s="8" t="s">
        <v>549</v>
      </c>
    </row>
    <row r="11" spans="1:4" x14ac:dyDescent="0.2">
      <c r="A11" s="8" t="s">
        <v>642</v>
      </c>
      <c r="B11" s="8">
        <v>30</v>
      </c>
      <c r="C11" s="8">
        <v>0.04</v>
      </c>
      <c r="D11" s="8">
        <f t="shared" ref="D11:D18" si="0">B11*C11</f>
        <v>1.2</v>
      </c>
    </row>
    <row r="12" spans="1:4" x14ac:dyDescent="0.2">
      <c r="A12" s="8" t="s">
        <v>617</v>
      </c>
      <c r="B12" s="8">
        <v>20</v>
      </c>
      <c r="C12" s="8">
        <v>0.04</v>
      </c>
      <c r="D12" s="8">
        <f t="shared" si="0"/>
        <v>0.8</v>
      </c>
    </row>
    <row r="13" spans="1:4" x14ac:dyDescent="0.2">
      <c r="A13" s="8" t="s">
        <v>643</v>
      </c>
      <c r="B13" s="8">
        <v>20</v>
      </c>
      <c r="C13" s="8">
        <v>0.04</v>
      </c>
      <c r="D13" s="8">
        <f t="shared" si="0"/>
        <v>0.8</v>
      </c>
    </row>
    <row r="14" spans="1:4" x14ac:dyDescent="0.2">
      <c r="A14" s="8" t="s">
        <v>644</v>
      </c>
      <c r="B14" s="8">
        <v>15</v>
      </c>
      <c r="C14" s="8">
        <v>0.04</v>
      </c>
      <c r="D14" s="8">
        <f t="shared" si="0"/>
        <v>0.6</v>
      </c>
    </row>
    <row r="15" spans="1:4" x14ac:dyDescent="0.2">
      <c r="A15" s="8" t="s">
        <v>645</v>
      </c>
      <c r="B15" s="8">
        <v>15</v>
      </c>
      <c r="C15" s="8">
        <v>0.04</v>
      </c>
      <c r="D15" s="8">
        <f t="shared" si="0"/>
        <v>0.6</v>
      </c>
    </row>
    <row r="16" spans="1:4" x14ac:dyDescent="0.2">
      <c r="A16" s="8" t="s">
        <v>646</v>
      </c>
      <c r="B16" s="8">
        <v>30</v>
      </c>
      <c r="C16" s="8">
        <v>0.04</v>
      </c>
      <c r="D16" s="8">
        <f t="shared" si="0"/>
        <v>1.2</v>
      </c>
    </row>
    <row r="17" spans="1:4" x14ac:dyDescent="0.2">
      <c r="A17" s="8" t="s">
        <v>6</v>
      </c>
      <c r="B17" s="8">
        <v>20</v>
      </c>
      <c r="C17" s="8">
        <v>0.04</v>
      </c>
      <c r="D17" s="8">
        <f>B17*C17</f>
        <v>0.8</v>
      </c>
    </row>
    <row r="18" spans="1:4" x14ac:dyDescent="0.2">
      <c r="A18" s="8" t="s">
        <v>647</v>
      </c>
      <c r="B18" s="8">
        <v>0.5</v>
      </c>
      <c r="C18" s="8">
        <v>1</v>
      </c>
      <c r="D18" s="8">
        <f t="shared" si="0"/>
        <v>0.5</v>
      </c>
    </row>
    <row r="19" spans="1:4" x14ac:dyDescent="0.2">
      <c r="A19" s="8" t="s">
        <v>575</v>
      </c>
      <c r="B19" s="8"/>
      <c r="C19" s="8"/>
      <c r="D19" s="8">
        <f>SUM(D11:D18)</f>
        <v>6.5</v>
      </c>
    </row>
    <row r="20" spans="1:4" x14ac:dyDescent="0.2">
      <c r="A20"/>
    </row>
  </sheetData>
  <phoneticPr fontId="6" type="noConversion"/>
  <pageMargins left="0.4" right="0.39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indexed="42"/>
  </sheetPr>
  <dimension ref="A1:C16"/>
  <sheetViews>
    <sheetView topLeftCell="A10" workbookViewId="0">
      <selection activeCell="B22" sqref="B22"/>
    </sheetView>
  </sheetViews>
  <sheetFormatPr baseColWidth="10" defaultRowHeight="12.75" x14ac:dyDescent="0.2"/>
  <cols>
    <col min="1" max="1" width="24.85546875" customWidth="1"/>
    <col min="2" max="2" width="34.42578125" customWidth="1"/>
    <col min="3" max="3" width="29.28515625" customWidth="1"/>
  </cols>
  <sheetData>
    <row r="1" spans="1:3" x14ac:dyDescent="0.2">
      <c r="A1" s="9" t="s">
        <v>467</v>
      </c>
    </row>
    <row r="2" spans="1:3" ht="25.5" x14ac:dyDescent="0.2">
      <c r="A2" s="26" t="s">
        <v>468</v>
      </c>
      <c r="B2" s="34" t="s">
        <v>205</v>
      </c>
    </row>
    <row r="3" spans="1:3" x14ac:dyDescent="0.2">
      <c r="C3" s="9" t="s">
        <v>469</v>
      </c>
    </row>
    <row r="4" spans="1:3" ht="48" x14ac:dyDescent="0.2">
      <c r="B4" s="61" t="s">
        <v>376</v>
      </c>
      <c r="C4" s="29" t="s">
        <v>470</v>
      </c>
    </row>
    <row r="5" spans="1:3" x14ac:dyDescent="0.2">
      <c r="A5" s="2" t="s">
        <v>471</v>
      </c>
      <c r="B5" s="30" t="s">
        <v>472</v>
      </c>
      <c r="C5" s="30" t="s">
        <v>473</v>
      </c>
    </row>
    <row r="6" spans="1:3" ht="78.75" x14ac:dyDescent="0.2">
      <c r="A6" s="10" t="s">
        <v>372</v>
      </c>
      <c r="B6" s="10" t="s">
        <v>103</v>
      </c>
      <c r="C6" s="10" t="s">
        <v>104</v>
      </c>
    </row>
    <row r="7" spans="1:3" ht="123.75" x14ac:dyDescent="0.2">
      <c r="A7" s="10" t="s">
        <v>206</v>
      </c>
      <c r="B7" s="10" t="s">
        <v>446</v>
      </c>
      <c r="C7" s="10" t="s">
        <v>207</v>
      </c>
    </row>
    <row r="8" spans="1:3" ht="67.5" x14ac:dyDescent="0.2">
      <c r="A8" s="10" t="s">
        <v>408</v>
      </c>
      <c r="B8" s="10" t="s">
        <v>3</v>
      </c>
      <c r="C8" s="10" t="s">
        <v>183</v>
      </c>
    </row>
    <row r="9" spans="1:3" ht="67.5" x14ac:dyDescent="0.2">
      <c r="A9" s="10" t="s">
        <v>239</v>
      </c>
      <c r="B9" s="10" t="s">
        <v>354</v>
      </c>
      <c r="C9" s="10"/>
    </row>
    <row r="10" spans="1:3" ht="67.5" x14ac:dyDescent="0.2">
      <c r="A10" s="10" t="s">
        <v>409</v>
      </c>
      <c r="B10" s="10" t="s">
        <v>358</v>
      </c>
      <c r="C10" s="10" t="s">
        <v>377</v>
      </c>
    </row>
    <row r="11" spans="1:3" ht="78.75" x14ac:dyDescent="0.2">
      <c r="A11" s="10" t="s">
        <v>63</v>
      </c>
      <c r="B11" s="10" t="s">
        <v>64</v>
      </c>
      <c r="C11" s="10" t="s">
        <v>65</v>
      </c>
    </row>
    <row r="12" spans="1:3" ht="56.25" x14ac:dyDescent="0.2">
      <c r="A12" s="10" t="s">
        <v>241</v>
      </c>
      <c r="B12" s="10" t="s">
        <v>520</v>
      </c>
      <c r="C12" s="10" t="s">
        <v>52</v>
      </c>
    </row>
    <row r="13" spans="1:3" ht="67.5" x14ac:dyDescent="0.2">
      <c r="A13" s="10" t="s">
        <v>188</v>
      </c>
      <c r="B13" s="10" t="s">
        <v>515</v>
      </c>
      <c r="C13" s="10" t="s">
        <v>189</v>
      </c>
    </row>
    <row r="14" spans="1:3" x14ac:dyDescent="0.2">
      <c r="A14" s="36"/>
      <c r="B14" s="32"/>
    </row>
    <row r="15" spans="1:3" x14ac:dyDescent="0.2">
      <c r="A15" s="26" t="s">
        <v>7</v>
      </c>
    </row>
    <row r="16" spans="1:3" x14ac:dyDescent="0.2">
      <c r="A16" s="33" t="s">
        <v>208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2"/>
  </sheetPr>
  <dimension ref="A9:I23"/>
  <sheetViews>
    <sheetView workbookViewId="0">
      <selection activeCell="F9" sqref="F9"/>
    </sheetView>
  </sheetViews>
  <sheetFormatPr baseColWidth="10" defaultRowHeight="12.75" x14ac:dyDescent="0.2"/>
  <cols>
    <col min="1" max="1" width="27.85546875" customWidth="1"/>
    <col min="2" max="2" width="13.42578125" bestFit="1" customWidth="1"/>
    <col min="3" max="3" width="6.7109375" bestFit="1" customWidth="1"/>
    <col min="6" max="6" width="27.85546875" customWidth="1"/>
  </cols>
  <sheetData>
    <row r="9" spans="1:9" ht="38.25" x14ac:dyDescent="0.2">
      <c r="A9" s="60" t="s">
        <v>656</v>
      </c>
      <c r="B9" t="s">
        <v>544</v>
      </c>
      <c r="C9" t="s">
        <v>578</v>
      </c>
      <c r="F9" s="60" t="s">
        <v>657</v>
      </c>
      <c r="G9" t="s">
        <v>544</v>
      </c>
      <c r="H9" t="s">
        <v>578</v>
      </c>
    </row>
    <row r="10" spans="1:9" x14ac:dyDescent="0.2">
      <c r="B10">
        <f>SUM(B12:B13)</f>
        <v>29</v>
      </c>
      <c r="C10" s="84">
        <f>SUM(D14:D22)/D23*100</f>
        <v>13.277511961722485</v>
      </c>
      <c r="G10">
        <f>SUM(G12:G14)</f>
        <v>50</v>
      </c>
      <c r="H10" s="84">
        <f>SUM(I15:I22)/I23*100</f>
        <v>11.410347271438697</v>
      </c>
    </row>
    <row r="11" spans="1:9" x14ac:dyDescent="0.2">
      <c r="A11" s="8" t="s">
        <v>546</v>
      </c>
      <c r="B11" s="8" t="s">
        <v>547</v>
      </c>
      <c r="C11" s="8" t="s">
        <v>548</v>
      </c>
      <c r="D11" s="8" t="s">
        <v>549</v>
      </c>
      <c r="F11" s="8" t="s">
        <v>546</v>
      </c>
      <c r="G11" s="8" t="s">
        <v>547</v>
      </c>
      <c r="H11" s="8" t="s">
        <v>548</v>
      </c>
      <c r="I11" s="8" t="s">
        <v>549</v>
      </c>
    </row>
    <row r="12" spans="1:9" x14ac:dyDescent="0.2">
      <c r="A12" s="8" t="s">
        <v>648</v>
      </c>
      <c r="B12" s="8">
        <v>24</v>
      </c>
      <c r="C12" s="8">
        <v>1</v>
      </c>
      <c r="D12" s="8">
        <f>B12*C12</f>
        <v>24</v>
      </c>
      <c r="F12" s="8" t="s">
        <v>550</v>
      </c>
      <c r="G12" s="8">
        <v>30</v>
      </c>
      <c r="H12" s="8">
        <v>1</v>
      </c>
      <c r="I12" s="8">
        <f t="shared" ref="I12:I22" si="0">G12*H12</f>
        <v>30</v>
      </c>
    </row>
    <row r="13" spans="1:9" x14ac:dyDescent="0.2">
      <c r="A13" s="8" t="s">
        <v>649</v>
      </c>
      <c r="B13" s="8">
        <v>5</v>
      </c>
      <c r="C13" s="8">
        <v>1</v>
      </c>
      <c r="D13" s="8">
        <f>B13*C13</f>
        <v>5</v>
      </c>
      <c r="F13" s="8" t="s">
        <v>551</v>
      </c>
      <c r="G13" s="8">
        <v>15</v>
      </c>
      <c r="H13" s="8">
        <v>1</v>
      </c>
      <c r="I13" s="8">
        <f>G13*H13</f>
        <v>15</v>
      </c>
    </row>
    <row r="14" spans="1:9" x14ac:dyDescent="0.2">
      <c r="A14" s="8" t="s">
        <v>650</v>
      </c>
      <c r="B14" s="8">
        <v>6</v>
      </c>
      <c r="C14" s="8">
        <v>0.04</v>
      </c>
      <c r="D14" s="8">
        <f>B14*C14</f>
        <v>0.24</v>
      </c>
      <c r="F14" s="8" t="s">
        <v>649</v>
      </c>
      <c r="G14" s="8">
        <v>5</v>
      </c>
      <c r="H14" s="8">
        <v>1</v>
      </c>
      <c r="I14" s="8">
        <f>G14*H14</f>
        <v>5</v>
      </c>
    </row>
    <row r="15" spans="1:9" x14ac:dyDescent="0.2">
      <c r="A15" s="8" t="s">
        <v>651</v>
      </c>
      <c r="B15" s="8">
        <v>12</v>
      </c>
      <c r="C15" s="8">
        <v>0.04</v>
      </c>
      <c r="D15" s="8">
        <f>B15*C15</f>
        <v>0.48</v>
      </c>
      <c r="F15" s="8" t="s">
        <v>650</v>
      </c>
      <c r="G15" s="8">
        <v>8</v>
      </c>
      <c r="H15" s="8">
        <v>0.04</v>
      </c>
      <c r="I15" s="8">
        <f>G15*H15</f>
        <v>0.32</v>
      </c>
    </row>
    <row r="16" spans="1:9" x14ac:dyDescent="0.2">
      <c r="A16" s="8" t="s">
        <v>652</v>
      </c>
      <c r="B16" s="8">
        <v>15</v>
      </c>
      <c r="C16" s="8">
        <v>0.04</v>
      </c>
      <c r="D16" s="8">
        <f t="shared" ref="D16:D21" si="1">B16*C16</f>
        <v>0.6</v>
      </c>
      <c r="F16" s="8" t="s">
        <v>644</v>
      </c>
      <c r="G16" s="8">
        <v>20</v>
      </c>
      <c r="H16" s="8">
        <v>0.04</v>
      </c>
      <c r="I16" s="8">
        <f>G16*H16</f>
        <v>0.8</v>
      </c>
    </row>
    <row r="17" spans="1:9" x14ac:dyDescent="0.2">
      <c r="A17" s="8" t="s">
        <v>611</v>
      </c>
      <c r="B17" s="8">
        <v>9</v>
      </c>
      <c r="C17" s="8">
        <v>0.04</v>
      </c>
      <c r="D17" s="8">
        <f t="shared" si="1"/>
        <v>0.36</v>
      </c>
      <c r="F17" s="8" t="s">
        <v>652</v>
      </c>
      <c r="G17" s="8">
        <v>20</v>
      </c>
      <c r="H17" s="8">
        <v>0.04</v>
      </c>
      <c r="I17" s="8">
        <f t="shared" si="0"/>
        <v>0.8</v>
      </c>
    </row>
    <row r="18" spans="1:9" x14ac:dyDescent="0.2">
      <c r="A18" s="8" t="s">
        <v>653</v>
      </c>
      <c r="B18" s="8">
        <v>24</v>
      </c>
      <c r="C18" s="8">
        <v>0.04</v>
      </c>
      <c r="D18" s="8">
        <f t="shared" si="1"/>
        <v>0.96</v>
      </c>
      <c r="F18" s="8" t="s">
        <v>611</v>
      </c>
      <c r="G18" s="8">
        <v>15</v>
      </c>
      <c r="H18" s="8">
        <v>0.04</v>
      </c>
      <c r="I18" s="8">
        <f t="shared" si="0"/>
        <v>0.6</v>
      </c>
    </row>
    <row r="19" spans="1:9" x14ac:dyDescent="0.2">
      <c r="A19" s="8" t="s">
        <v>625</v>
      </c>
      <c r="B19" s="8">
        <v>18</v>
      </c>
      <c r="C19" s="8">
        <v>0.04</v>
      </c>
      <c r="D19" s="8">
        <f t="shared" si="1"/>
        <v>0.72</v>
      </c>
      <c r="F19" s="8" t="s">
        <v>653</v>
      </c>
      <c r="G19" s="8">
        <v>40</v>
      </c>
      <c r="H19" s="8">
        <v>0.04</v>
      </c>
      <c r="I19" s="8">
        <f t="shared" si="0"/>
        <v>1.6</v>
      </c>
    </row>
    <row r="20" spans="1:9" x14ac:dyDescent="0.2">
      <c r="A20" s="8" t="s">
        <v>654</v>
      </c>
      <c r="B20" s="8">
        <v>6</v>
      </c>
      <c r="C20" s="8">
        <v>0.04</v>
      </c>
      <c r="D20" s="8">
        <f t="shared" si="1"/>
        <v>0.24</v>
      </c>
      <c r="F20" s="8" t="s">
        <v>625</v>
      </c>
      <c r="G20" s="8">
        <v>30</v>
      </c>
      <c r="H20" s="8">
        <v>0.04</v>
      </c>
      <c r="I20" s="8">
        <f t="shared" si="0"/>
        <v>1.2</v>
      </c>
    </row>
    <row r="21" spans="1:9" x14ac:dyDescent="0.2">
      <c r="A21" s="8" t="s">
        <v>584</v>
      </c>
      <c r="B21" s="8">
        <v>15</v>
      </c>
      <c r="C21" s="8">
        <v>0.04</v>
      </c>
      <c r="D21" s="8">
        <f t="shared" si="1"/>
        <v>0.6</v>
      </c>
      <c r="F21" s="8" t="s">
        <v>654</v>
      </c>
      <c r="G21" s="8">
        <v>20</v>
      </c>
      <c r="H21" s="8">
        <v>0.04</v>
      </c>
      <c r="I21" s="8">
        <f t="shared" si="0"/>
        <v>0.8</v>
      </c>
    </row>
    <row r="22" spans="1:9" x14ac:dyDescent="0.2">
      <c r="A22" s="8" t="s">
        <v>655</v>
      </c>
      <c r="B22" s="8">
        <v>6</v>
      </c>
      <c r="C22" s="8">
        <v>0.04</v>
      </c>
      <c r="D22" s="8">
        <f>B22*C22</f>
        <v>0.24</v>
      </c>
      <c r="F22" s="8" t="s">
        <v>584</v>
      </c>
      <c r="G22" s="8">
        <v>8</v>
      </c>
      <c r="H22" s="8">
        <v>0.04</v>
      </c>
      <c r="I22" s="8">
        <f t="shared" si="0"/>
        <v>0.32</v>
      </c>
    </row>
    <row r="23" spans="1:9" x14ac:dyDescent="0.2">
      <c r="A23" s="8" t="s">
        <v>575</v>
      </c>
      <c r="B23" s="8"/>
      <c r="C23" s="8"/>
      <c r="D23" s="8">
        <f>SUM(D12:D22)</f>
        <v>33.440000000000005</v>
      </c>
      <c r="F23" s="8" t="s">
        <v>575</v>
      </c>
      <c r="G23" s="8"/>
      <c r="H23" s="8"/>
      <c r="I23" s="8">
        <f>SUM(I12:I22)</f>
        <v>56.44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2"/>
  </sheetPr>
  <dimension ref="A7:D19"/>
  <sheetViews>
    <sheetView workbookViewId="0">
      <selection activeCell="B28" sqref="B28"/>
    </sheetView>
  </sheetViews>
  <sheetFormatPr baseColWidth="10" defaultRowHeight="12.75" x14ac:dyDescent="0.2"/>
  <cols>
    <col min="1" max="1" width="40.285156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x14ac:dyDescent="0.2">
      <c r="A7" s="26" t="s">
        <v>665</v>
      </c>
      <c r="B7" s="8" t="s">
        <v>603</v>
      </c>
      <c r="D7" s="9" t="s">
        <v>561</v>
      </c>
    </row>
    <row r="8" spans="1:4" x14ac:dyDescent="0.2">
      <c r="B8" s="8">
        <v>30</v>
      </c>
      <c r="D8" s="84">
        <v>9.3183239524702941</v>
      </c>
    </row>
    <row r="9" spans="1:4" x14ac:dyDescent="0.2">
      <c r="A9" s="8" t="s">
        <v>546</v>
      </c>
      <c r="B9" s="8" t="s">
        <v>547</v>
      </c>
      <c r="C9" s="8" t="s">
        <v>548</v>
      </c>
      <c r="D9" s="8" t="s">
        <v>549</v>
      </c>
    </row>
    <row r="10" spans="1:4" x14ac:dyDescent="0.2">
      <c r="A10" s="8" t="s">
        <v>666</v>
      </c>
      <c r="B10" s="8">
        <v>27</v>
      </c>
      <c r="C10" s="8">
        <v>1</v>
      </c>
      <c r="D10" s="8">
        <v>27</v>
      </c>
    </row>
    <row r="11" spans="1:4" x14ac:dyDescent="0.2">
      <c r="A11" s="8" t="s">
        <v>9</v>
      </c>
      <c r="B11" s="8">
        <v>12</v>
      </c>
      <c r="C11" s="8">
        <v>0.04</v>
      </c>
      <c r="D11" s="8">
        <v>0.48</v>
      </c>
    </row>
    <row r="12" spans="1:4" x14ac:dyDescent="0.2">
      <c r="A12" s="8" t="s">
        <v>516</v>
      </c>
      <c r="B12" s="8">
        <v>12</v>
      </c>
      <c r="C12" s="8">
        <v>0.04</v>
      </c>
      <c r="D12" s="8">
        <v>0.48</v>
      </c>
    </row>
    <row r="13" spans="1:4" x14ac:dyDescent="0.2">
      <c r="A13" s="8" t="s">
        <v>88</v>
      </c>
      <c r="B13" s="8">
        <v>7.5</v>
      </c>
      <c r="C13" s="8">
        <v>0.04</v>
      </c>
      <c r="D13" s="8">
        <v>0.3</v>
      </c>
    </row>
    <row r="14" spans="1:4" x14ac:dyDescent="0.2">
      <c r="A14" s="8" t="s">
        <v>342</v>
      </c>
      <c r="B14" s="8">
        <v>18</v>
      </c>
      <c r="C14" s="8">
        <v>0.04</v>
      </c>
      <c r="D14" s="8">
        <v>0.72</v>
      </c>
    </row>
    <row r="15" spans="1:4" x14ac:dyDescent="0.2">
      <c r="A15" s="8" t="s">
        <v>667</v>
      </c>
      <c r="B15" s="8">
        <v>6</v>
      </c>
      <c r="C15" s="8">
        <v>0.04</v>
      </c>
      <c r="D15" s="8">
        <v>0.24</v>
      </c>
    </row>
    <row r="16" spans="1:4" x14ac:dyDescent="0.2">
      <c r="A16" s="8" t="s">
        <v>519</v>
      </c>
      <c r="B16" s="8">
        <v>9</v>
      </c>
      <c r="C16" s="8">
        <v>0.04</v>
      </c>
      <c r="D16" s="8">
        <v>0.36</v>
      </c>
    </row>
    <row r="17" spans="1:4" x14ac:dyDescent="0.2">
      <c r="A17" s="8" t="s">
        <v>521</v>
      </c>
      <c r="B17" s="8">
        <v>10</v>
      </c>
      <c r="C17" s="8">
        <v>0.04</v>
      </c>
      <c r="D17" s="8">
        <v>0.4</v>
      </c>
    </row>
    <row r="18" spans="1:4" x14ac:dyDescent="0.2">
      <c r="A18" s="8" t="s">
        <v>612</v>
      </c>
      <c r="B18" s="8">
        <v>2</v>
      </c>
      <c r="C18" s="8">
        <v>1</v>
      </c>
      <c r="D18" s="8">
        <v>2</v>
      </c>
    </row>
    <row r="19" spans="1:4" x14ac:dyDescent="0.2">
      <c r="A19" s="8" t="s">
        <v>575</v>
      </c>
      <c r="B19" s="8"/>
      <c r="C19" s="8"/>
      <c r="D19" s="8">
        <v>31.979999999999997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2"/>
  </sheetPr>
  <dimension ref="A7:D22"/>
  <sheetViews>
    <sheetView workbookViewId="0">
      <selection activeCell="E5" sqref="E5"/>
    </sheetView>
  </sheetViews>
  <sheetFormatPr baseColWidth="10" defaultRowHeight="12.75" x14ac:dyDescent="0.2"/>
  <cols>
    <col min="1" max="1" width="32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ht="25.5" x14ac:dyDescent="0.2">
      <c r="A7" s="60" t="s">
        <v>664</v>
      </c>
      <c r="B7" s="8" t="s">
        <v>603</v>
      </c>
      <c r="D7" s="9" t="s">
        <v>561</v>
      </c>
    </row>
    <row r="8" spans="1:4" x14ac:dyDescent="0.2">
      <c r="B8" s="8">
        <v>20</v>
      </c>
      <c r="D8" s="84">
        <f>SUM(D11:D20)/D22*100</f>
        <v>12.959381044487428</v>
      </c>
    </row>
    <row r="9" spans="1:4" x14ac:dyDescent="0.2">
      <c r="A9" s="8" t="s">
        <v>546</v>
      </c>
      <c r="B9" s="8" t="s">
        <v>547</v>
      </c>
      <c r="C9" s="8" t="s">
        <v>548</v>
      </c>
      <c r="D9" s="8" t="s">
        <v>549</v>
      </c>
    </row>
    <row r="10" spans="1:4" x14ac:dyDescent="0.2">
      <c r="A10" s="8" t="s">
        <v>658</v>
      </c>
      <c r="B10" s="8">
        <v>16</v>
      </c>
      <c r="C10" s="8">
        <v>1</v>
      </c>
      <c r="D10" s="8">
        <f>B10*C10</f>
        <v>16</v>
      </c>
    </row>
    <row r="11" spans="1:4" x14ac:dyDescent="0.2">
      <c r="A11" s="8" t="s">
        <v>9</v>
      </c>
      <c r="B11" s="8">
        <v>8</v>
      </c>
      <c r="C11" s="8">
        <v>0.04</v>
      </c>
      <c r="D11" s="8">
        <f>B11*C11</f>
        <v>0.32</v>
      </c>
    </row>
    <row r="12" spans="1:4" x14ac:dyDescent="0.2">
      <c r="A12" s="8" t="s">
        <v>516</v>
      </c>
      <c r="B12" s="8">
        <v>8</v>
      </c>
      <c r="C12" s="8">
        <v>0.04</v>
      </c>
      <c r="D12" s="8">
        <f>B12*C12</f>
        <v>0.32</v>
      </c>
    </row>
    <row r="13" spans="1:4" x14ac:dyDescent="0.2">
      <c r="A13" s="8" t="s">
        <v>88</v>
      </c>
      <c r="B13" s="8">
        <v>5</v>
      </c>
      <c r="C13" s="8">
        <v>0.04</v>
      </c>
      <c r="D13" s="8">
        <f>B13*C13</f>
        <v>0.2</v>
      </c>
    </row>
    <row r="14" spans="1:4" x14ac:dyDescent="0.2">
      <c r="A14" s="8" t="s">
        <v>342</v>
      </c>
      <c r="B14" s="8">
        <v>10</v>
      </c>
      <c r="C14" s="8">
        <v>0.04</v>
      </c>
      <c r="D14" s="8">
        <f t="shared" ref="D14:D19" si="0">B14*C14</f>
        <v>0.4</v>
      </c>
    </row>
    <row r="15" spans="1:4" x14ac:dyDescent="0.2">
      <c r="A15" s="8" t="s">
        <v>659</v>
      </c>
      <c r="B15" s="8">
        <v>4</v>
      </c>
      <c r="C15" s="8">
        <v>0.04</v>
      </c>
      <c r="D15" s="8">
        <f t="shared" si="0"/>
        <v>0.16</v>
      </c>
    </row>
    <row r="16" spans="1:4" x14ac:dyDescent="0.2">
      <c r="A16" s="8" t="s">
        <v>519</v>
      </c>
      <c r="B16" s="8">
        <v>6</v>
      </c>
      <c r="C16" s="8">
        <v>0.04</v>
      </c>
      <c r="D16" s="8">
        <f t="shared" si="0"/>
        <v>0.24</v>
      </c>
    </row>
    <row r="17" spans="1:4" x14ac:dyDescent="0.2">
      <c r="A17" s="8" t="s">
        <v>660</v>
      </c>
      <c r="B17" s="8">
        <v>4</v>
      </c>
      <c r="C17" s="8">
        <v>0.04</v>
      </c>
      <c r="D17" s="8">
        <f t="shared" si="0"/>
        <v>0.16</v>
      </c>
    </row>
    <row r="18" spans="1:4" x14ac:dyDescent="0.2">
      <c r="A18" s="8" t="s">
        <v>661</v>
      </c>
      <c r="B18" s="8">
        <v>4</v>
      </c>
      <c r="C18" s="8">
        <v>0.04</v>
      </c>
      <c r="D18" s="8">
        <f t="shared" si="0"/>
        <v>0.16</v>
      </c>
    </row>
    <row r="19" spans="1:4" x14ac:dyDescent="0.2">
      <c r="A19" s="8" t="s">
        <v>662</v>
      </c>
      <c r="B19" s="8">
        <v>8</v>
      </c>
      <c r="C19" s="8">
        <v>0.04</v>
      </c>
      <c r="D19" s="8">
        <f t="shared" si="0"/>
        <v>0.32</v>
      </c>
    </row>
    <row r="20" spans="1:4" x14ac:dyDescent="0.2">
      <c r="A20" s="8" t="s">
        <v>663</v>
      </c>
      <c r="B20" s="8">
        <v>10</v>
      </c>
      <c r="C20" s="8">
        <v>0.04</v>
      </c>
      <c r="D20" s="8">
        <f>B20*C20</f>
        <v>0.4</v>
      </c>
    </row>
    <row r="21" spans="1:4" x14ac:dyDescent="0.2">
      <c r="A21" s="8" t="s">
        <v>612</v>
      </c>
      <c r="B21" s="8">
        <v>2</v>
      </c>
      <c r="C21" s="8">
        <v>1</v>
      </c>
      <c r="D21" s="8">
        <f>B21*C21</f>
        <v>2</v>
      </c>
    </row>
    <row r="22" spans="1:4" x14ac:dyDescent="0.2">
      <c r="A22" s="8" t="s">
        <v>575</v>
      </c>
      <c r="B22" s="8"/>
      <c r="C22" s="8"/>
      <c r="D22" s="8">
        <f>SUM(D10:D21)</f>
        <v>20.679999999999996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2"/>
  </sheetPr>
  <dimension ref="A7:D25"/>
  <sheetViews>
    <sheetView workbookViewId="0">
      <selection activeCell="E34" sqref="E34"/>
    </sheetView>
  </sheetViews>
  <sheetFormatPr baseColWidth="10" defaultRowHeight="12.75" x14ac:dyDescent="0.2"/>
  <cols>
    <col min="1" max="1" width="36.140625" customWidth="1"/>
    <col min="2" max="2" width="13.42578125" bestFit="1" customWidth="1"/>
    <col min="3" max="3" width="6.7109375" bestFit="1" customWidth="1"/>
    <col min="4" max="4" width="16.5703125" bestFit="1" customWidth="1"/>
  </cols>
  <sheetData>
    <row r="7" spans="1:4" ht="25.5" x14ac:dyDescent="0.2">
      <c r="A7" s="60" t="s">
        <v>668</v>
      </c>
      <c r="B7" s="8" t="s">
        <v>603</v>
      </c>
      <c r="D7" s="9" t="s">
        <v>561</v>
      </c>
    </row>
    <row r="8" spans="1:4" x14ac:dyDescent="0.2">
      <c r="B8" s="8">
        <v>20</v>
      </c>
      <c r="D8" s="84">
        <f>SUM(D11:D23)/D25*100</f>
        <v>15.094339622641515</v>
      </c>
    </row>
    <row r="9" spans="1:4" x14ac:dyDescent="0.2">
      <c r="A9" s="8" t="s">
        <v>546</v>
      </c>
      <c r="B9" s="8" t="s">
        <v>547</v>
      </c>
      <c r="C9" s="8" t="s">
        <v>548</v>
      </c>
      <c r="D9" s="8" t="s">
        <v>549</v>
      </c>
    </row>
    <row r="10" spans="1:4" x14ac:dyDescent="0.2">
      <c r="A10" s="8" t="s">
        <v>658</v>
      </c>
      <c r="B10" s="8">
        <v>16</v>
      </c>
      <c r="C10" s="8">
        <v>1</v>
      </c>
      <c r="D10" s="8">
        <f>B10*C10</f>
        <v>16</v>
      </c>
    </row>
    <row r="11" spans="1:4" x14ac:dyDescent="0.2">
      <c r="A11" s="8" t="s">
        <v>9</v>
      </c>
      <c r="B11" s="8">
        <v>8</v>
      </c>
      <c r="C11" s="8">
        <v>0.04</v>
      </c>
      <c r="D11" s="8">
        <f>B11*C11</f>
        <v>0.32</v>
      </c>
    </row>
    <row r="12" spans="1:4" x14ac:dyDescent="0.2">
      <c r="A12" s="8" t="s">
        <v>516</v>
      </c>
      <c r="B12" s="8">
        <v>8</v>
      </c>
      <c r="C12" s="8">
        <v>0.04</v>
      </c>
      <c r="D12" s="8">
        <f>B12*C12</f>
        <v>0.32</v>
      </c>
    </row>
    <row r="13" spans="1:4" x14ac:dyDescent="0.2">
      <c r="A13" s="8" t="s">
        <v>88</v>
      </c>
      <c r="B13" s="8">
        <v>5</v>
      </c>
      <c r="C13" s="8">
        <v>0.04</v>
      </c>
      <c r="D13" s="8">
        <f>B13*C13</f>
        <v>0.2</v>
      </c>
    </row>
    <row r="14" spans="1:4" x14ac:dyDescent="0.2">
      <c r="A14" s="8" t="s">
        <v>342</v>
      </c>
      <c r="B14" s="8">
        <v>10</v>
      </c>
      <c r="C14" s="8">
        <v>0.04</v>
      </c>
      <c r="D14" s="8">
        <f t="shared" ref="D14:D19" si="0">B14*C14</f>
        <v>0.4</v>
      </c>
    </row>
    <row r="15" spans="1:4" x14ac:dyDescent="0.2">
      <c r="A15" s="8" t="s">
        <v>659</v>
      </c>
      <c r="B15" s="8">
        <v>4</v>
      </c>
      <c r="C15" s="8">
        <v>0.04</v>
      </c>
      <c r="D15" s="8">
        <f t="shared" si="0"/>
        <v>0.16</v>
      </c>
    </row>
    <row r="16" spans="1:4" x14ac:dyDescent="0.2">
      <c r="A16" s="8" t="s">
        <v>519</v>
      </c>
      <c r="B16" s="8">
        <v>6</v>
      </c>
      <c r="C16" s="8">
        <v>0.04</v>
      </c>
      <c r="D16" s="8">
        <f t="shared" si="0"/>
        <v>0.24</v>
      </c>
    </row>
    <row r="17" spans="1:4" x14ac:dyDescent="0.2">
      <c r="A17" s="8" t="s">
        <v>660</v>
      </c>
      <c r="B17" s="8">
        <v>4</v>
      </c>
      <c r="C17" s="8">
        <v>0.04</v>
      </c>
      <c r="D17" s="8">
        <f t="shared" si="0"/>
        <v>0.16</v>
      </c>
    </row>
    <row r="18" spans="1:4" x14ac:dyDescent="0.2">
      <c r="A18" s="8" t="s">
        <v>661</v>
      </c>
      <c r="B18" s="8">
        <v>4</v>
      </c>
      <c r="C18" s="8">
        <v>0.04</v>
      </c>
      <c r="D18" s="8">
        <f t="shared" si="0"/>
        <v>0.16</v>
      </c>
    </row>
    <row r="19" spans="1:4" x14ac:dyDescent="0.2">
      <c r="A19" s="8" t="s">
        <v>662</v>
      </c>
      <c r="B19" s="8">
        <v>8</v>
      </c>
      <c r="C19" s="8">
        <v>0.04</v>
      </c>
      <c r="D19" s="8">
        <f t="shared" si="0"/>
        <v>0.32</v>
      </c>
    </row>
    <row r="20" spans="1:4" x14ac:dyDescent="0.2">
      <c r="A20" s="8" t="s">
        <v>663</v>
      </c>
      <c r="B20" s="8">
        <v>10</v>
      </c>
      <c r="C20" s="8">
        <v>0.04</v>
      </c>
      <c r="D20" s="8">
        <f>B20*C20</f>
        <v>0.4</v>
      </c>
    </row>
    <row r="21" spans="1:4" x14ac:dyDescent="0.2">
      <c r="A21" s="8" t="s">
        <v>669</v>
      </c>
      <c r="B21" s="8">
        <v>5</v>
      </c>
      <c r="C21" s="8">
        <v>0.04</v>
      </c>
      <c r="D21" s="8">
        <f>B21*C21</f>
        <v>0.2</v>
      </c>
    </row>
    <row r="22" spans="1:4" x14ac:dyDescent="0.2">
      <c r="A22" s="8" t="s">
        <v>670</v>
      </c>
      <c r="B22" s="8">
        <v>5</v>
      </c>
      <c r="C22" s="8">
        <v>0.04</v>
      </c>
      <c r="D22" s="8">
        <f>B22*C22</f>
        <v>0.2</v>
      </c>
    </row>
    <row r="23" spans="1:4" x14ac:dyDescent="0.2">
      <c r="A23" s="8" t="s">
        <v>671</v>
      </c>
      <c r="B23" s="8">
        <v>3</v>
      </c>
      <c r="C23" s="8">
        <v>0.04</v>
      </c>
      <c r="D23" s="8">
        <f>B23*C23</f>
        <v>0.12</v>
      </c>
    </row>
    <row r="24" spans="1:4" x14ac:dyDescent="0.2">
      <c r="A24" s="8" t="s">
        <v>612</v>
      </c>
      <c r="B24" s="8">
        <v>2</v>
      </c>
      <c r="C24" s="8">
        <v>1</v>
      </c>
      <c r="D24" s="8">
        <f>B24*C24</f>
        <v>2</v>
      </c>
    </row>
    <row r="25" spans="1:4" x14ac:dyDescent="0.2">
      <c r="A25" s="8" t="s">
        <v>575</v>
      </c>
      <c r="B25" s="8"/>
      <c r="C25" s="8"/>
      <c r="D25" s="8">
        <f>SUM(D10:D24)</f>
        <v>21.199999999999996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2"/>
  </sheetPr>
  <dimension ref="A6:D33"/>
  <sheetViews>
    <sheetView workbookViewId="0">
      <selection activeCell="C40" sqref="C40"/>
    </sheetView>
  </sheetViews>
  <sheetFormatPr baseColWidth="10" defaultRowHeight="12.75" x14ac:dyDescent="0.2"/>
  <cols>
    <col min="1" max="1" width="40" bestFit="1" customWidth="1"/>
    <col min="2" max="2" width="13.42578125" bestFit="1" customWidth="1"/>
    <col min="4" max="4" width="10.42578125" bestFit="1" customWidth="1"/>
  </cols>
  <sheetData>
    <row r="6" spans="1:4" x14ac:dyDescent="0.2">
      <c r="A6" s="26" t="s">
        <v>672</v>
      </c>
      <c r="B6" s="8" t="s">
        <v>603</v>
      </c>
      <c r="D6" s="9" t="s">
        <v>673</v>
      </c>
    </row>
    <row r="7" spans="1:4" x14ac:dyDescent="0.2">
      <c r="B7" s="8">
        <v>400</v>
      </c>
      <c r="D7" s="84" t="s">
        <v>1040</v>
      </c>
    </row>
    <row r="8" spans="1:4" x14ac:dyDescent="0.2">
      <c r="A8" s="8" t="s">
        <v>546</v>
      </c>
      <c r="B8" s="8" t="s">
        <v>547</v>
      </c>
      <c r="C8" s="8" t="s">
        <v>548</v>
      </c>
      <c r="D8" s="8" t="s">
        <v>549</v>
      </c>
    </row>
    <row r="9" spans="1:4" x14ac:dyDescent="0.2">
      <c r="A9" s="8" t="s">
        <v>674</v>
      </c>
      <c r="B9">
        <v>48</v>
      </c>
      <c r="C9" s="8">
        <v>1</v>
      </c>
      <c r="D9" s="8">
        <f t="shared" ref="D9:D21" si="0">B9*C9</f>
        <v>48</v>
      </c>
    </row>
    <row r="10" spans="1:4" x14ac:dyDescent="0.2">
      <c r="A10" s="8" t="s">
        <v>675</v>
      </c>
      <c r="B10">
        <v>9.5</v>
      </c>
      <c r="C10" s="8">
        <v>1</v>
      </c>
      <c r="D10" s="8">
        <f t="shared" si="0"/>
        <v>9.5</v>
      </c>
    </row>
    <row r="11" spans="1:4" x14ac:dyDescent="0.2">
      <c r="A11" s="8" t="s">
        <v>676</v>
      </c>
      <c r="B11">
        <v>9.5</v>
      </c>
      <c r="C11" s="8">
        <v>1</v>
      </c>
      <c r="D11" s="8">
        <f t="shared" si="0"/>
        <v>9.5</v>
      </c>
    </row>
    <row r="12" spans="1:4" x14ac:dyDescent="0.2">
      <c r="A12" s="8" t="s">
        <v>677</v>
      </c>
      <c r="B12">
        <v>9.5</v>
      </c>
      <c r="C12" s="8">
        <v>1</v>
      </c>
      <c r="D12" s="8">
        <f t="shared" si="0"/>
        <v>9.5</v>
      </c>
    </row>
    <row r="13" spans="1:4" x14ac:dyDescent="0.2">
      <c r="A13" s="8" t="s">
        <v>678</v>
      </c>
      <c r="B13">
        <v>8</v>
      </c>
      <c r="C13" s="8">
        <v>1</v>
      </c>
      <c r="D13" s="8">
        <f t="shared" si="0"/>
        <v>8</v>
      </c>
    </row>
    <row r="14" spans="1:4" x14ac:dyDescent="0.2">
      <c r="A14" s="8" t="s">
        <v>679</v>
      </c>
      <c r="B14">
        <v>10.9</v>
      </c>
      <c r="C14" s="8">
        <v>1</v>
      </c>
      <c r="D14" s="8">
        <f t="shared" si="0"/>
        <v>10.9</v>
      </c>
    </row>
    <row r="15" spans="1:4" x14ac:dyDescent="0.2">
      <c r="A15" s="8" t="s">
        <v>680</v>
      </c>
      <c r="B15">
        <v>2</v>
      </c>
      <c r="C15" s="8">
        <v>1</v>
      </c>
      <c r="D15" s="8">
        <f t="shared" si="0"/>
        <v>2</v>
      </c>
    </row>
    <row r="16" spans="1:4" x14ac:dyDescent="0.2">
      <c r="A16" s="8" t="s">
        <v>681</v>
      </c>
      <c r="B16">
        <v>2.2000000000000002</v>
      </c>
      <c r="C16" s="8">
        <v>1</v>
      </c>
      <c r="D16" s="8">
        <f t="shared" si="0"/>
        <v>2.2000000000000002</v>
      </c>
    </row>
    <row r="17" spans="1:4" x14ac:dyDescent="0.2">
      <c r="A17" s="8" t="s">
        <v>682</v>
      </c>
      <c r="B17">
        <v>0.9</v>
      </c>
      <c r="C17" s="8">
        <v>1</v>
      </c>
      <c r="D17" s="8">
        <f t="shared" si="0"/>
        <v>0.9</v>
      </c>
    </row>
    <row r="18" spans="1:4" x14ac:dyDescent="0.2">
      <c r="A18" s="8" t="s">
        <v>683</v>
      </c>
      <c r="B18">
        <v>270</v>
      </c>
      <c r="C18" s="8">
        <v>1</v>
      </c>
      <c r="D18" s="8">
        <f t="shared" si="0"/>
        <v>270</v>
      </c>
    </row>
    <row r="19" spans="1:4" x14ac:dyDescent="0.2">
      <c r="A19" s="8" t="s">
        <v>684</v>
      </c>
      <c r="B19">
        <v>30</v>
      </c>
      <c r="C19" s="8">
        <v>1</v>
      </c>
      <c r="D19" s="8">
        <f>B19*C19</f>
        <v>30</v>
      </c>
    </row>
    <row r="20" spans="1:4" x14ac:dyDescent="0.2">
      <c r="A20" s="8" t="s">
        <v>685</v>
      </c>
      <c r="B20">
        <v>0</v>
      </c>
      <c r="C20" s="8">
        <v>1</v>
      </c>
      <c r="D20" s="8">
        <f t="shared" si="0"/>
        <v>0</v>
      </c>
    </row>
    <row r="21" spans="1:4" x14ac:dyDescent="0.2">
      <c r="A21" s="8" t="s">
        <v>686</v>
      </c>
      <c r="B21" s="8">
        <v>1.5</v>
      </c>
      <c r="C21" s="8">
        <v>1</v>
      </c>
      <c r="D21" s="8">
        <f t="shared" si="0"/>
        <v>1.5</v>
      </c>
    </row>
    <row r="22" spans="1:4" x14ac:dyDescent="0.2">
      <c r="A22" s="141"/>
      <c r="B22" s="141"/>
      <c r="C22" s="141"/>
      <c r="D22" s="141"/>
    </row>
    <row r="26" spans="1:4" x14ac:dyDescent="0.2">
      <c r="A26" s="26" t="s">
        <v>1049</v>
      </c>
      <c r="B26" s="8" t="s">
        <v>603</v>
      </c>
      <c r="D26" s="9" t="s">
        <v>673</v>
      </c>
    </row>
    <row r="27" spans="1:4" x14ac:dyDescent="0.2">
      <c r="B27" s="8">
        <v>100</v>
      </c>
      <c r="D27" s="107" t="s">
        <v>1042</v>
      </c>
    </row>
    <row r="28" spans="1:4" x14ac:dyDescent="0.2">
      <c r="A28" s="8" t="s">
        <v>546</v>
      </c>
      <c r="B28" s="8" t="s">
        <v>547</v>
      </c>
      <c r="C28" s="8" t="s">
        <v>548</v>
      </c>
      <c r="D28" s="8" t="s">
        <v>549</v>
      </c>
    </row>
    <row r="29" spans="1:4" x14ac:dyDescent="0.2">
      <c r="A29" s="8" t="s">
        <v>957</v>
      </c>
      <c r="B29">
        <v>30</v>
      </c>
      <c r="C29" s="8">
        <v>1</v>
      </c>
      <c r="D29" s="8">
        <f>B29*C29</f>
        <v>30</v>
      </c>
    </row>
    <row r="30" spans="1:4" x14ac:dyDescent="0.2">
      <c r="A30" s="8" t="s">
        <v>1047</v>
      </c>
      <c r="B30">
        <v>20</v>
      </c>
      <c r="C30" s="8">
        <v>1</v>
      </c>
      <c r="D30" s="8">
        <f>B30*C30</f>
        <v>20</v>
      </c>
    </row>
    <row r="31" spans="1:4" x14ac:dyDescent="0.2">
      <c r="A31" s="101" t="s">
        <v>1048</v>
      </c>
      <c r="B31">
        <v>0.6</v>
      </c>
      <c r="C31" s="8">
        <v>1</v>
      </c>
      <c r="D31" s="8">
        <f>B31*C31</f>
        <v>0.6</v>
      </c>
    </row>
    <row r="32" spans="1:4" x14ac:dyDescent="0.2">
      <c r="A32" s="8" t="s">
        <v>683</v>
      </c>
      <c r="B32">
        <v>49.1</v>
      </c>
      <c r="C32" s="8">
        <v>1</v>
      </c>
      <c r="D32" s="8">
        <f>B32*C32</f>
        <v>49.1</v>
      </c>
    </row>
    <row r="33" spans="1:4" x14ac:dyDescent="0.2">
      <c r="A33" s="8" t="s">
        <v>686</v>
      </c>
      <c r="B33" s="8">
        <v>0.5</v>
      </c>
      <c r="C33" s="8">
        <v>1</v>
      </c>
      <c r="D33" s="8">
        <f>B33*C33</f>
        <v>0.5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2"/>
  </sheetPr>
  <dimension ref="A8:D24"/>
  <sheetViews>
    <sheetView workbookViewId="0">
      <selection activeCell="A8" sqref="A8:D24"/>
    </sheetView>
  </sheetViews>
  <sheetFormatPr baseColWidth="10" defaultRowHeight="12.75" x14ac:dyDescent="0.2"/>
  <cols>
    <col min="1" max="1" width="30.1406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8" spans="1:4" x14ac:dyDescent="0.2">
      <c r="A8" s="26" t="s">
        <v>687</v>
      </c>
      <c r="B8" s="8" t="s">
        <v>603</v>
      </c>
      <c r="D8" s="9" t="s">
        <v>561</v>
      </c>
    </row>
    <row r="9" spans="1:4" x14ac:dyDescent="0.2">
      <c r="A9" s="89"/>
      <c r="B9" s="8">
        <v>30</v>
      </c>
      <c r="D9" s="84">
        <f>SUM(D13:D23)/D24*100</f>
        <v>7.8780177890724303</v>
      </c>
    </row>
    <row r="10" spans="1:4" x14ac:dyDescent="0.2">
      <c r="A10" s="8" t="s">
        <v>546</v>
      </c>
      <c r="B10" s="8" t="s">
        <v>547</v>
      </c>
      <c r="C10" s="8" t="s">
        <v>548</v>
      </c>
      <c r="D10" s="8" t="s">
        <v>549</v>
      </c>
    </row>
    <row r="11" spans="1:4" x14ac:dyDescent="0.2">
      <c r="A11" s="8" t="s">
        <v>674</v>
      </c>
      <c r="B11" s="8">
        <v>3</v>
      </c>
      <c r="C11" s="8">
        <v>1</v>
      </c>
      <c r="D11" s="8">
        <f t="shared" ref="D11:D23" si="0">B11*C11</f>
        <v>3</v>
      </c>
    </row>
    <row r="12" spans="1:4" x14ac:dyDescent="0.2">
      <c r="A12" s="8" t="s">
        <v>688</v>
      </c>
      <c r="B12" s="8">
        <v>26</v>
      </c>
      <c r="C12" s="8">
        <v>1</v>
      </c>
      <c r="D12" s="8">
        <f t="shared" si="0"/>
        <v>26</v>
      </c>
    </row>
    <row r="13" spans="1:4" x14ac:dyDescent="0.2">
      <c r="A13" s="8" t="s">
        <v>554</v>
      </c>
      <c r="B13" s="8">
        <v>6</v>
      </c>
      <c r="C13" s="8">
        <v>0.04</v>
      </c>
      <c r="D13" s="8">
        <f t="shared" si="0"/>
        <v>0.24</v>
      </c>
    </row>
    <row r="14" spans="1:4" x14ac:dyDescent="0.2">
      <c r="A14" s="8" t="s">
        <v>573</v>
      </c>
      <c r="B14" s="8">
        <v>6</v>
      </c>
      <c r="C14" s="8">
        <v>0.04</v>
      </c>
      <c r="D14" s="8">
        <f t="shared" si="0"/>
        <v>0.24</v>
      </c>
    </row>
    <row r="15" spans="1:4" x14ac:dyDescent="0.2">
      <c r="A15" s="8" t="s">
        <v>594</v>
      </c>
      <c r="B15" s="8">
        <v>6</v>
      </c>
      <c r="C15" s="8">
        <v>0.04</v>
      </c>
      <c r="D15" s="8">
        <f t="shared" si="0"/>
        <v>0.24</v>
      </c>
    </row>
    <row r="16" spans="1:4" x14ac:dyDescent="0.2">
      <c r="A16" s="8" t="s">
        <v>689</v>
      </c>
      <c r="B16" s="8">
        <v>9</v>
      </c>
      <c r="C16" s="8">
        <v>0.04</v>
      </c>
      <c r="D16" s="8">
        <f t="shared" si="0"/>
        <v>0.36</v>
      </c>
    </row>
    <row r="17" spans="1:4" x14ac:dyDescent="0.2">
      <c r="A17" s="8" t="s">
        <v>690</v>
      </c>
      <c r="B17" s="8">
        <v>5</v>
      </c>
      <c r="C17" s="8">
        <v>0.04</v>
      </c>
      <c r="D17" s="8">
        <f t="shared" si="0"/>
        <v>0.2</v>
      </c>
    </row>
    <row r="18" spans="1:4" x14ac:dyDescent="0.2">
      <c r="A18" s="8" t="s">
        <v>691</v>
      </c>
      <c r="B18" s="8">
        <v>5</v>
      </c>
      <c r="C18" s="8">
        <v>0.04</v>
      </c>
      <c r="D18" s="8">
        <f t="shared" si="0"/>
        <v>0.2</v>
      </c>
    </row>
    <row r="19" spans="1:4" x14ac:dyDescent="0.2">
      <c r="A19" s="8" t="s">
        <v>611</v>
      </c>
      <c r="B19" s="8">
        <v>5</v>
      </c>
      <c r="C19" s="8">
        <v>0.04</v>
      </c>
      <c r="D19" s="8">
        <f t="shared" si="0"/>
        <v>0.2</v>
      </c>
    </row>
    <row r="20" spans="1:4" x14ac:dyDescent="0.2">
      <c r="A20" s="8" t="s">
        <v>692</v>
      </c>
      <c r="B20" s="8">
        <v>3</v>
      </c>
      <c r="C20" s="8">
        <v>0.04</v>
      </c>
      <c r="D20" s="8">
        <f t="shared" si="0"/>
        <v>0.12</v>
      </c>
    </row>
    <row r="21" spans="1:4" x14ac:dyDescent="0.2">
      <c r="A21" s="8" t="s">
        <v>693</v>
      </c>
      <c r="B21" s="8">
        <v>6</v>
      </c>
      <c r="C21" s="8">
        <v>0.04</v>
      </c>
      <c r="D21" s="8">
        <f t="shared" si="0"/>
        <v>0.24</v>
      </c>
    </row>
    <row r="22" spans="1:4" x14ac:dyDescent="0.2">
      <c r="A22" s="8" t="s">
        <v>694</v>
      </c>
      <c r="B22" s="8">
        <v>5</v>
      </c>
      <c r="C22" s="8">
        <v>0.04</v>
      </c>
      <c r="D22" s="8">
        <f t="shared" si="0"/>
        <v>0.2</v>
      </c>
    </row>
    <row r="23" spans="1:4" x14ac:dyDescent="0.2">
      <c r="A23" s="8" t="s">
        <v>570</v>
      </c>
      <c r="B23" s="8">
        <v>6</v>
      </c>
      <c r="C23" s="8">
        <v>0.04</v>
      </c>
      <c r="D23" s="8">
        <f t="shared" si="0"/>
        <v>0.24</v>
      </c>
    </row>
    <row r="24" spans="1:4" x14ac:dyDescent="0.2">
      <c r="A24" s="8" t="s">
        <v>575</v>
      </c>
      <c r="B24" s="8"/>
      <c r="C24" s="8"/>
      <c r="D24" s="8">
        <f>SUM(D11:D23)</f>
        <v>31.47999999999999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2"/>
  </sheetPr>
  <dimension ref="A8:D21"/>
  <sheetViews>
    <sheetView workbookViewId="0">
      <selection activeCell="C43" sqref="C43"/>
    </sheetView>
  </sheetViews>
  <sheetFormatPr baseColWidth="10" defaultRowHeight="12.75" x14ac:dyDescent="0.2"/>
  <cols>
    <col min="1" max="1" width="43.7109375" bestFit="1" customWidth="1"/>
    <col min="2" max="2" width="13.42578125" bestFit="1" customWidth="1"/>
    <col min="3" max="3" width="7.28515625" bestFit="1" customWidth="1"/>
    <col min="4" max="4" width="12.5703125" bestFit="1" customWidth="1"/>
  </cols>
  <sheetData>
    <row r="8" spans="1:4" x14ac:dyDescent="0.2">
      <c r="A8" s="26" t="s">
        <v>695</v>
      </c>
      <c r="B8" t="s">
        <v>696</v>
      </c>
      <c r="C8" t="s">
        <v>697</v>
      </c>
      <c r="D8" t="s">
        <v>590</v>
      </c>
    </row>
    <row r="9" spans="1:4" x14ac:dyDescent="0.2">
      <c r="B9">
        <f>SUM(B11:B19)</f>
        <v>155</v>
      </c>
      <c r="C9">
        <v>2</v>
      </c>
    </row>
    <row r="10" spans="1:4" x14ac:dyDescent="0.2">
      <c r="A10" s="8" t="s">
        <v>546</v>
      </c>
      <c r="B10" s="8" t="s">
        <v>547</v>
      </c>
      <c r="C10" s="8" t="s">
        <v>548</v>
      </c>
      <c r="D10" s="8" t="s">
        <v>549</v>
      </c>
    </row>
    <row r="11" spans="1:4" x14ac:dyDescent="0.2">
      <c r="A11" s="8" t="s">
        <v>436</v>
      </c>
      <c r="B11" s="8">
        <v>20</v>
      </c>
      <c r="C11" s="8">
        <v>0.04</v>
      </c>
      <c r="D11" s="8">
        <f t="shared" ref="D11:D20" si="0">B11*C11</f>
        <v>0.8</v>
      </c>
    </row>
    <row r="12" spans="1:4" x14ac:dyDescent="0.2">
      <c r="A12" s="8" t="s">
        <v>698</v>
      </c>
      <c r="B12" s="8">
        <v>35</v>
      </c>
      <c r="C12" s="8">
        <v>0.04</v>
      </c>
      <c r="D12" s="8">
        <f t="shared" si="0"/>
        <v>1.4000000000000001</v>
      </c>
    </row>
    <row r="13" spans="1:4" x14ac:dyDescent="0.2">
      <c r="A13" s="8" t="s">
        <v>699</v>
      </c>
      <c r="B13" s="8">
        <v>10</v>
      </c>
      <c r="C13" s="8">
        <v>0.04</v>
      </c>
      <c r="D13" s="8">
        <f t="shared" si="0"/>
        <v>0.4</v>
      </c>
    </row>
    <row r="14" spans="1:4" x14ac:dyDescent="0.2">
      <c r="A14" s="8" t="s">
        <v>700</v>
      </c>
      <c r="B14" s="8">
        <v>10</v>
      </c>
      <c r="C14" s="8">
        <v>0.04</v>
      </c>
      <c r="D14" s="8">
        <f t="shared" si="0"/>
        <v>0.4</v>
      </c>
    </row>
    <row r="15" spans="1:4" x14ac:dyDescent="0.2">
      <c r="A15" s="8" t="s">
        <v>642</v>
      </c>
      <c r="B15" s="8">
        <v>15</v>
      </c>
      <c r="C15" s="8">
        <v>0.04</v>
      </c>
      <c r="D15" s="8">
        <f t="shared" si="0"/>
        <v>0.6</v>
      </c>
    </row>
    <row r="16" spans="1:4" x14ac:dyDescent="0.2">
      <c r="A16" s="8" t="s">
        <v>560</v>
      </c>
      <c r="B16" s="8">
        <v>35</v>
      </c>
      <c r="C16" s="8">
        <v>0.04</v>
      </c>
      <c r="D16" s="8">
        <f t="shared" si="0"/>
        <v>1.4000000000000001</v>
      </c>
    </row>
    <row r="17" spans="1:4" x14ac:dyDescent="0.2">
      <c r="A17" s="8" t="s">
        <v>701</v>
      </c>
      <c r="B17" s="8">
        <v>10</v>
      </c>
      <c r="C17" s="8">
        <v>0.04</v>
      </c>
      <c r="D17" s="8">
        <f>B17*C17</f>
        <v>0.4</v>
      </c>
    </row>
    <row r="18" spans="1:4" x14ac:dyDescent="0.2">
      <c r="A18" s="8" t="s">
        <v>6</v>
      </c>
      <c r="B18" s="8">
        <v>10</v>
      </c>
      <c r="C18" s="8">
        <v>0.04</v>
      </c>
      <c r="D18" s="8">
        <f>B18*C18</f>
        <v>0.4</v>
      </c>
    </row>
    <row r="19" spans="1:4" x14ac:dyDescent="0.2">
      <c r="A19" s="8" t="s">
        <v>702</v>
      </c>
      <c r="B19" s="8">
        <v>10</v>
      </c>
      <c r="C19" s="8">
        <v>0.04</v>
      </c>
      <c r="D19" s="8">
        <f>B19*C19</f>
        <v>0.4</v>
      </c>
    </row>
    <row r="20" spans="1:4" x14ac:dyDescent="0.2">
      <c r="A20" s="8" t="s">
        <v>647</v>
      </c>
      <c r="B20" s="8">
        <v>0.5</v>
      </c>
      <c r="C20" s="8">
        <v>1</v>
      </c>
      <c r="D20" s="8">
        <f t="shared" si="0"/>
        <v>0.5</v>
      </c>
    </row>
    <row r="21" spans="1:4" x14ac:dyDescent="0.2">
      <c r="A21" s="8" t="s">
        <v>575</v>
      </c>
      <c r="B21" s="8"/>
      <c r="C21" s="8"/>
      <c r="D21" s="8">
        <f>SUM(D11:D20)</f>
        <v>6.7000000000000011</v>
      </c>
    </row>
  </sheetData>
  <phoneticPr fontId="6" type="noConversion"/>
  <pageMargins left="0.78740157499999996" right="0.34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I20"/>
  <sheetViews>
    <sheetView workbookViewId="0">
      <selection activeCell="A6" sqref="A6:D20"/>
    </sheetView>
  </sheetViews>
  <sheetFormatPr baseColWidth="10" defaultRowHeight="12.75" x14ac:dyDescent="0.2"/>
  <cols>
    <col min="1" max="1" width="21.5703125" customWidth="1"/>
    <col min="2" max="2" width="13.42578125" bestFit="1" customWidth="1"/>
    <col min="3" max="3" width="6.7109375" bestFit="1" customWidth="1"/>
    <col min="5" max="5" width="22" customWidth="1"/>
    <col min="6" max="6" width="28.28515625" bestFit="1" customWidth="1"/>
    <col min="7" max="7" width="13.42578125" bestFit="1" customWidth="1"/>
  </cols>
  <sheetData>
    <row r="1" spans="1:9" x14ac:dyDescent="0.2">
      <c r="A1" s="18"/>
      <c r="B1" s="18"/>
      <c r="C1" s="20"/>
      <c r="E1" s="18"/>
      <c r="F1" s="18"/>
      <c r="G1" s="20"/>
    </row>
    <row r="2" spans="1:9" x14ac:dyDescent="0.2">
      <c r="A2" s="18"/>
      <c r="B2" s="18"/>
      <c r="C2" s="20"/>
      <c r="E2" s="18"/>
      <c r="F2" s="18"/>
      <c r="G2" s="20"/>
    </row>
    <row r="6" spans="1:9" x14ac:dyDescent="0.2">
      <c r="A6" s="26" t="s">
        <v>543</v>
      </c>
      <c r="B6" t="s">
        <v>544</v>
      </c>
      <c r="D6" t="s">
        <v>545</v>
      </c>
      <c r="F6" s="26" t="s">
        <v>559</v>
      </c>
      <c r="G6" t="s">
        <v>544</v>
      </c>
      <c r="I6" t="s">
        <v>545</v>
      </c>
    </row>
    <row r="7" spans="1:9" x14ac:dyDescent="0.2">
      <c r="B7">
        <v>100</v>
      </c>
      <c r="D7" s="84">
        <f>SUM(D13:D19)/D20*100</f>
        <v>6.0283687943262425</v>
      </c>
      <c r="G7">
        <v>50</v>
      </c>
      <c r="I7" s="84">
        <f>SUM(I11:I17)/I18*100</f>
        <v>13.12741312741313</v>
      </c>
    </row>
    <row r="8" spans="1:9" x14ac:dyDescent="0.2">
      <c r="A8" s="8" t="s">
        <v>546</v>
      </c>
      <c r="B8" s="8" t="s">
        <v>547</v>
      </c>
      <c r="C8" s="8" t="s">
        <v>548</v>
      </c>
      <c r="D8" s="8" t="s">
        <v>549</v>
      </c>
      <c r="F8" s="8" t="s">
        <v>546</v>
      </c>
      <c r="G8" s="8" t="s">
        <v>547</v>
      </c>
      <c r="H8" s="8" t="s">
        <v>548</v>
      </c>
      <c r="I8" s="8" t="s">
        <v>549</v>
      </c>
    </row>
    <row r="9" spans="1:9" x14ac:dyDescent="0.2">
      <c r="A9" s="8" t="s">
        <v>550</v>
      </c>
      <c r="B9" s="8">
        <v>60</v>
      </c>
      <c r="C9" s="8">
        <v>1</v>
      </c>
      <c r="D9" s="8">
        <f t="shared" ref="D9:D18" si="0">B9*C9</f>
        <v>60</v>
      </c>
      <c r="F9" s="8" t="s">
        <v>552</v>
      </c>
      <c r="G9" s="8">
        <v>5</v>
      </c>
      <c r="H9" s="8">
        <v>1</v>
      </c>
      <c r="I9" s="8">
        <f>G9*H9</f>
        <v>5</v>
      </c>
    </row>
    <row r="10" spans="1:9" x14ac:dyDescent="0.2">
      <c r="A10" s="8" t="s">
        <v>551</v>
      </c>
      <c r="B10" s="8">
        <v>30</v>
      </c>
      <c r="C10" s="8">
        <v>1</v>
      </c>
      <c r="D10" s="8">
        <f>B10*C10</f>
        <v>30</v>
      </c>
      <c r="F10" s="8" t="s">
        <v>454</v>
      </c>
      <c r="G10" s="8">
        <v>40</v>
      </c>
      <c r="H10" s="8">
        <v>1</v>
      </c>
      <c r="I10" s="8">
        <f t="shared" ref="I10:I16" si="1">G10*H10</f>
        <v>40</v>
      </c>
    </row>
    <row r="11" spans="1:9" x14ac:dyDescent="0.2">
      <c r="A11" s="8" t="s">
        <v>552</v>
      </c>
      <c r="B11" s="8">
        <v>10</v>
      </c>
      <c r="C11" s="8">
        <v>1</v>
      </c>
      <c r="D11" s="8">
        <f>B11*C11</f>
        <v>10</v>
      </c>
      <c r="F11" s="8" t="s">
        <v>554</v>
      </c>
      <c r="G11" s="8">
        <v>20</v>
      </c>
      <c r="H11" s="8">
        <v>0.04</v>
      </c>
      <c r="I11" s="8">
        <f t="shared" si="1"/>
        <v>0.8</v>
      </c>
    </row>
    <row r="12" spans="1:9" x14ac:dyDescent="0.2">
      <c r="A12" s="8" t="s">
        <v>553</v>
      </c>
      <c r="B12" s="8">
        <v>6</v>
      </c>
      <c r="C12" s="8">
        <v>1</v>
      </c>
      <c r="D12" s="8">
        <f t="shared" si="0"/>
        <v>6</v>
      </c>
      <c r="F12" s="8" t="s">
        <v>555</v>
      </c>
      <c r="G12" s="8">
        <v>25</v>
      </c>
      <c r="H12" s="8">
        <v>0.04</v>
      </c>
      <c r="I12" s="8">
        <f t="shared" si="1"/>
        <v>1</v>
      </c>
    </row>
    <row r="13" spans="1:9" x14ac:dyDescent="0.2">
      <c r="A13" s="8" t="s">
        <v>554</v>
      </c>
      <c r="B13" s="8">
        <v>20</v>
      </c>
      <c r="C13" s="8">
        <v>0.04</v>
      </c>
      <c r="D13" s="8">
        <f t="shared" si="0"/>
        <v>0.8</v>
      </c>
      <c r="F13" s="8" t="s">
        <v>556</v>
      </c>
      <c r="G13" s="8">
        <v>40</v>
      </c>
      <c r="H13" s="8">
        <v>0.04</v>
      </c>
      <c r="I13" s="8">
        <f t="shared" si="1"/>
        <v>1.6</v>
      </c>
    </row>
    <row r="14" spans="1:9" x14ac:dyDescent="0.2">
      <c r="A14" s="8" t="s">
        <v>555</v>
      </c>
      <c r="B14" s="8">
        <v>25</v>
      </c>
      <c r="C14" s="8">
        <v>0.04</v>
      </c>
      <c r="D14" s="8">
        <f t="shared" si="0"/>
        <v>1</v>
      </c>
      <c r="F14" s="8" t="s">
        <v>342</v>
      </c>
      <c r="G14" s="8">
        <v>30</v>
      </c>
      <c r="H14" s="8">
        <v>0.04</v>
      </c>
      <c r="I14" s="8">
        <f t="shared" si="1"/>
        <v>1.2</v>
      </c>
    </row>
    <row r="15" spans="1:9" x14ac:dyDescent="0.2">
      <c r="A15" s="8" t="s">
        <v>556</v>
      </c>
      <c r="B15" s="8">
        <v>40</v>
      </c>
      <c r="C15" s="8">
        <v>0.04</v>
      </c>
      <c r="D15" s="8">
        <f t="shared" si="0"/>
        <v>1.6</v>
      </c>
      <c r="F15" s="8" t="s">
        <v>557</v>
      </c>
      <c r="G15" s="8">
        <v>20</v>
      </c>
      <c r="H15" s="8">
        <v>0.04</v>
      </c>
      <c r="I15" s="8">
        <f t="shared" si="1"/>
        <v>0.8</v>
      </c>
    </row>
    <row r="16" spans="1:9" x14ac:dyDescent="0.2">
      <c r="A16" s="8" t="s">
        <v>342</v>
      </c>
      <c r="B16" s="8">
        <v>30</v>
      </c>
      <c r="C16" s="8">
        <v>0.04</v>
      </c>
      <c r="D16" s="8">
        <f t="shared" si="0"/>
        <v>1.2</v>
      </c>
      <c r="F16" s="8" t="s">
        <v>558</v>
      </c>
      <c r="G16" s="8">
        <v>20</v>
      </c>
      <c r="H16" s="8">
        <v>0.04</v>
      </c>
      <c r="I16" s="8">
        <f t="shared" si="1"/>
        <v>0.8</v>
      </c>
    </row>
    <row r="17" spans="1:9" x14ac:dyDescent="0.2">
      <c r="A17" s="8" t="s">
        <v>557</v>
      </c>
      <c r="B17" s="8">
        <v>20</v>
      </c>
      <c r="C17" s="8">
        <v>0.04</v>
      </c>
      <c r="D17" s="8">
        <f t="shared" si="0"/>
        <v>0.8</v>
      </c>
      <c r="F17" s="8" t="s">
        <v>560</v>
      </c>
      <c r="G17" s="8">
        <v>15</v>
      </c>
      <c r="H17" s="8">
        <v>0.04</v>
      </c>
      <c r="I17" s="8">
        <f>G17*H17</f>
        <v>0.6</v>
      </c>
    </row>
    <row r="18" spans="1:9" x14ac:dyDescent="0.2">
      <c r="A18" s="8" t="s">
        <v>558</v>
      </c>
      <c r="B18" s="8">
        <v>20</v>
      </c>
      <c r="C18" s="8">
        <v>0.04</v>
      </c>
      <c r="D18" s="8">
        <f t="shared" si="0"/>
        <v>0.8</v>
      </c>
      <c r="H18" s="47" t="s">
        <v>574</v>
      </c>
      <c r="I18" s="85">
        <f>SUM(I9:I17)</f>
        <v>51.8</v>
      </c>
    </row>
    <row r="19" spans="1:9" x14ac:dyDescent="0.2">
      <c r="A19" s="8" t="s">
        <v>88</v>
      </c>
      <c r="B19" s="8">
        <v>15</v>
      </c>
      <c r="C19" s="8">
        <v>0.04</v>
      </c>
      <c r="D19" s="8">
        <f>B19*C19</f>
        <v>0.6</v>
      </c>
    </row>
    <row r="20" spans="1:9" x14ac:dyDescent="0.2">
      <c r="C20" s="47" t="s">
        <v>574</v>
      </c>
      <c r="D20" s="85">
        <f>SUM(D9:D19)</f>
        <v>112.79999999999998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8:D17"/>
  <sheetViews>
    <sheetView workbookViewId="0">
      <selection activeCell="A5" sqref="A5"/>
    </sheetView>
  </sheetViews>
  <sheetFormatPr baseColWidth="10" defaultRowHeight="12.75" x14ac:dyDescent="0.2"/>
  <cols>
    <col min="1" max="1" width="30.42578125" customWidth="1"/>
    <col min="2" max="2" width="13.42578125" bestFit="1" customWidth="1"/>
    <col min="3" max="3" width="6.7109375" bestFit="1" customWidth="1"/>
    <col min="4" max="4" width="16.5703125" bestFit="1" customWidth="1"/>
  </cols>
  <sheetData>
    <row r="8" spans="1:4" ht="38.25" x14ac:dyDescent="0.2">
      <c r="A8" s="60" t="s">
        <v>703</v>
      </c>
      <c r="B8" s="8" t="s">
        <v>603</v>
      </c>
      <c r="D8" s="9" t="s">
        <v>561</v>
      </c>
    </row>
    <row r="9" spans="1:4" x14ac:dyDescent="0.2">
      <c r="A9" s="89"/>
      <c r="B9" s="8">
        <v>30</v>
      </c>
      <c r="D9" s="84">
        <f>SUM(D13:D16)/D17*100</f>
        <v>4.8442906574394469</v>
      </c>
    </row>
    <row r="10" spans="1:4" x14ac:dyDescent="0.2">
      <c r="A10" s="8" t="s">
        <v>546</v>
      </c>
      <c r="B10" s="8" t="s">
        <v>547</v>
      </c>
      <c r="C10" s="8" t="s">
        <v>548</v>
      </c>
      <c r="D10" s="8" t="s">
        <v>549</v>
      </c>
    </row>
    <row r="11" spans="1:4" x14ac:dyDescent="0.2">
      <c r="A11" s="8" t="s">
        <v>674</v>
      </c>
      <c r="B11" s="8">
        <v>3</v>
      </c>
      <c r="C11" s="8">
        <v>1</v>
      </c>
      <c r="D11" s="8">
        <f t="shared" ref="D11:D16" si="0">B11*C11</f>
        <v>3</v>
      </c>
    </row>
    <row r="12" spans="1:4" x14ac:dyDescent="0.2">
      <c r="A12" s="8" t="s">
        <v>688</v>
      </c>
      <c r="B12" s="8">
        <v>30</v>
      </c>
      <c r="C12" s="8">
        <v>1</v>
      </c>
      <c r="D12" s="8">
        <f t="shared" si="0"/>
        <v>30</v>
      </c>
    </row>
    <row r="13" spans="1:4" x14ac:dyDescent="0.2">
      <c r="A13" s="8" t="s">
        <v>704</v>
      </c>
      <c r="B13" s="8">
        <v>12</v>
      </c>
      <c r="C13" s="8">
        <v>0.04</v>
      </c>
      <c r="D13" s="8">
        <f t="shared" si="0"/>
        <v>0.48</v>
      </c>
    </row>
    <row r="14" spans="1:4" x14ac:dyDescent="0.2">
      <c r="A14" s="8" t="s">
        <v>607</v>
      </c>
      <c r="B14" s="8">
        <v>12</v>
      </c>
      <c r="C14" s="8">
        <v>0.04</v>
      </c>
      <c r="D14" s="8">
        <f t="shared" si="0"/>
        <v>0.48</v>
      </c>
    </row>
    <row r="15" spans="1:4" x14ac:dyDescent="0.2">
      <c r="A15" s="8" t="s">
        <v>705</v>
      </c>
      <c r="B15" s="8">
        <v>6</v>
      </c>
      <c r="C15" s="8">
        <v>0.04</v>
      </c>
      <c r="D15" s="8">
        <f t="shared" si="0"/>
        <v>0.24</v>
      </c>
    </row>
    <row r="16" spans="1:4" x14ac:dyDescent="0.2">
      <c r="A16" s="8" t="s">
        <v>690</v>
      </c>
      <c r="B16" s="8">
        <v>12</v>
      </c>
      <c r="C16" s="8">
        <v>0.04</v>
      </c>
      <c r="D16" s="8">
        <f t="shared" si="0"/>
        <v>0.48</v>
      </c>
    </row>
    <row r="17" spans="1:4" x14ac:dyDescent="0.2">
      <c r="A17" s="8" t="s">
        <v>575</v>
      </c>
      <c r="B17" s="8"/>
      <c r="C17" s="8"/>
      <c r="D17" s="8">
        <f>SUM(D11:D16)</f>
        <v>34.679999999999993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8:D19"/>
  <sheetViews>
    <sheetView workbookViewId="0">
      <selection activeCell="B37" sqref="B37"/>
    </sheetView>
  </sheetViews>
  <sheetFormatPr baseColWidth="10" defaultRowHeight="12.75" x14ac:dyDescent="0.2"/>
  <cols>
    <col min="1" max="1" width="38.5703125" bestFit="1" customWidth="1"/>
    <col min="2" max="2" width="13.42578125" bestFit="1" customWidth="1"/>
    <col min="3" max="3" width="13.140625" bestFit="1" customWidth="1"/>
    <col min="4" max="4" width="10.28515625" bestFit="1" customWidth="1"/>
  </cols>
  <sheetData>
    <row r="8" spans="1:4" ht="25.5" x14ac:dyDescent="0.2">
      <c r="A8" s="60" t="s">
        <v>709</v>
      </c>
      <c r="B8" t="s">
        <v>640</v>
      </c>
      <c r="C8" t="s">
        <v>641</v>
      </c>
      <c r="D8" s="83">
        <v>40040</v>
      </c>
    </row>
    <row r="9" spans="1:4" x14ac:dyDescent="0.2">
      <c r="B9">
        <f>SUM(D11:D18)</f>
        <v>21.16</v>
      </c>
      <c r="C9" t="s">
        <v>706</v>
      </c>
      <c r="D9" s="84">
        <f>SUM(D11:D17)/D19*100</f>
        <v>38.563327032136108</v>
      </c>
    </row>
    <row r="10" spans="1:4" x14ac:dyDescent="0.2">
      <c r="A10" s="8" t="s">
        <v>546</v>
      </c>
      <c r="B10" s="8" t="s">
        <v>547</v>
      </c>
      <c r="C10" s="8" t="s">
        <v>548</v>
      </c>
      <c r="D10" s="8" t="s">
        <v>549</v>
      </c>
    </row>
    <row r="11" spans="1:4" x14ac:dyDescent="0.2">
      <c r="A11" s="8" t="s">
        <v>476</v>
      </c>
      <c r="B11" s="8">
        <v>20</v>
      </c>
      <c r="C11" s="8">
        <v>0.04</v>
      </c>
      <c r="D11" s="8">
        <f t="shared" ref="D11:D18" si="0">B11*C11</f>
        <v>0.8</v>
      </c>
    </row>
    <row r="12" spans="1:4" x14ac:dyDescent="0.2">
      <c r="A12" s="8" t="s">
        <v>560</v>
      </c>
      <c r="B12" s="8">
        <v>48</v>
      </c>
      <c r="C12" s="8">
        <v>0.04</v>
      </c>
      <c r="D12" s="8">
        <f t="shared" si="0"/>
        <v>1.92</v>
      </c>
    </row>
    <row r="13" spans="1:4" x14ac:dyDescent="0.2">
      <c r="A13" s="8" t="s">
        <v>662</v>
      </c>
      <c r="B13" s="8">
        <v>32</v>
      </c>
      <c r="C13" s="8">
        <v>0.04</v>
      </c>
      <c r="D13" s="8">
        <f t="shared" si="0"/>
        <v>1.28</v>
      </c>
    </row>
    <row r="14" spans="1:4" x14ac:dyDescent="0.2">
      <c r="A14" s="8" t="s">
        <v>707</v>
      </c>
      <c r="B14" s="8">
        <v>32</v>
      </c>
      <c r="C14" s="8">
        <v>0.04</v>
      </c>
      <c r="D14" s="8">
        <f t="shared" si="0"/>
        <v>1.28</v>
      </c>
    </row>
    <row r="15" spans="1:4" x14ac:dyDescent="0.2">
      <c r="A15" s="8" t="s">
        <v>661</v>
      </c>
      <c r="B15" s="8">
        <v>20</v>
      </c>
      <c r="C15" s="8">
        <v>0.04</v>
      </c>
      <c r="D15" s="8">
        <f t="shared" si="0"/>
        <v>0.8</v>
      </c>
    </row>
    <row r="16" spans="1:4" x14ac:dyDescent="0.2">
      <c r="A16" s="8" t="s">
        <v>638</v>
      </c>
      <c r="B16" s="8">
        <v>32</v>
      </c>
      <c r="C16" s="8">
        <v>0.04</v>
      </c>
      <c r="D16" s="8">
        <f t="shared" si="0"/>
        <v>1.28</v>
      </c>
    </row>
    <row r="17" spans="1:4" x14ac:dyDescent="0.2">
      <c r="A17" s="8" t="s">
        <v>702</v>
      </c>
      <c r="B17" s="8">
        <v>20</v>
      </c>
      <c r="C17" s="8">
        <v>0.04</v>
      </c>
      <c r="D17" s="8">
        <f>B17*C17</f>
        <v>0.8</v>
      </c>
    </row>
    <row r="18" spans="1:4" x14ac:dyDescent="0.2">
      <c r="A18" s="8" t="s">
        <v>708</v>
      </c>
      <c r="B18" s="8">
        <v>13</v>
      </c>
      <c r="C18" s="8">
        <v>1</v>
      </c>
      <c r="D18" s="8">
        <f t="shared" si="0"/>
        <v>13</v>
      </c>
    </row>
    <row r="19" spans="1:4" x14ac:dyDescent="0.2">
      <c r="A19" s="8" t="s">
        <v>575</v>
      </c>
      <c r="B19" s="8"/>
      <c r="C19" s="8"/>
      <c r="D19" s="8">
        <f>SUM(D11:D18)</f>
        <v>21.16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 tint="0.39997558519241921"/>
  </sheetPr>
  <dimension ref="A3:D18"/>
  <sheetViews>
    <sheetView workbookViewId="0">
      <selection activeCell="B42" sqref="B42"/>
    </sheetView>
  </sheetViews>
  <sheetFormatPr baseColWidth="10" defaultRowHeight="12.75" x14ac:dyDescent="0.2"/>
  <cols>
    <col min="1" max="1" width="51.42578125" bestFit="1" customWidth="1"/>
    <col min="2" max="2" width="13.42578125" bestFit="1" customWidth="1"/>
    <col min="3" max="3" width="17.28515625" bestFit="1" customWidth="1"/>
    <col min="4" max="4" width="14.42578125" customWidth="1"/>
  </cols>
  <sheetData>
    <row r="3" spans="1:4" x14ac:dyDescent="0.2">
      <c r="A3" s="26" t="s">
        <v>744</v>
      </c>
      <c r="B3" s="8" t="s">
        <v>588</v>
      </c>
      <c r="D3" t="s">
        <v>706</v>
      </c>
    </row>
    <row r="4" spans="1:4" x14ac:dyDescent="0.2">
      <c r="B4" s="8">
        <v>12</v>
      </c>
      <c r="D4" s="84">
        <f>SUM(D8:D11)/D13*100</f>
        <v>2.4475524475524471</v>
      </c>
    </row>
    <row r="5" spans="1:4" x14ac:dyDescent="0.2">
      <c r="A5" s="8" t="s">
        <v>546</v>
      </c>
      <c r="B5" s="8" t="s">
        <v>547</v>
      </c>
      <c r="C5" s="8" t="s">
        <v>548</v>
      </c>
      <c r="D5" s="8" t="s">
        <v>549</v>
      </c>
    </row>
    <row r="6" spans="1:4" x14ac:dyDescent="0.2">
      <c r="A6" s="8" t="s">
        <v>674</v>
      </c>
      <c r="B6" s="8">
        <v>1</v>
      </c>
      <c r="C6" s="8">
        <v>1</v>
      </c>
      <c r="D6" s="8">
        <f t="shared" ref="D6:D11" si="0">B6*C6</f>
        <v>1</v>
      </c>
    </row>
    <row r="7" spans="1:4" x14ac:dyDescent="0.2">
      <c r="A7" s="8" t="s">
        <v>688</v>
      </c>
      <c r="B7" s="8">
        <v>10</v>
      </c>
      <c r="C7" s="8">
        <v>1</v>
      </c>
      <c r="D7" s="8">
        <f t="shared" si="0"/>
        <v>10</v>
      </c>
    </row>
    <row r="8" spans="1:4" x14ac:dyDescent="0.2">
      <c r="A8" s="8" t="s">
        <v>714</v>
      </c>
      <c r="B8" s="8">
        <v>2</v>
      </c>
      <c r="C8" s="8">
        <v>0.04</v>
      </c>
      <c r="D8" s="8">
        <f t="shared" si="0"/>
        <v>0.08</v>
      </c>
    </row>
    <row r="9" spans="1:4" x14ac:dyDescent="0.2">
      <c r="A9" s="8" t="s">
        <v>745</v>
      </c>
      <c r="B9" s="8">
        <v>2</v>
      </c>
      <c r="C9" s="8">
        <v>0.04</v>
      </c>
      <c r="D9" s="8">
        <f t="shared" si="0"/>
        <v>0.08</v>
      </c>
    </row>
    <row r="10" spans="1:4" x14ac:dyDescent="0.2">
      <c r="A10" s="8" t="s">
        <v>746</v>
      </c>
      <c r="B10" s="8">
        <v>2</v>
      </c>
      <c r="C10" s="8">
        <v>0.04</v>
      </c>
      <c r="D10" s="8">
        <f t="shared" si="0"/>
        <v>0.08</v>
      </c>
    </row>
    <row r="11" spans="1:4" x14ac:dyDescent="0.2">
      <c r="A11" s="8" t="s">
        <v>747</v>
      </c>
      <c r="B11" s="8">
        <v>1</v>
      </c>
      <c r="C11" s="8">
        <v>0.04</v>
      </c>
      <c r="D11" s="8">
        <f t="shared" si="0"/>
        <v>0.04</v>
      </c>
    </row>
    <row r="12" spans="1:4" x14ac:dyDescent="0.2">
      <c r="A12" s="8" t="s">
        <v>705</v>
      </c>
      <c r="B12" s="8">
        <v>4</v>
      </c>
      <c r="C12" s="8">
        <v>0.04</v>
      </c>
      <c r="D12" s="8">
        <f>B12*C12</f>
        <v>0.16</v>
      </c>
    </row>
    <row r="13" spans="1:4" x14ac:dyDescent="0.2">
      <c r="A13" s="8" t="s">
        <v>575</v>
      </c>
      <c r="B13" s="8"/>
      <c r="C13" s="8"/>
      <c r="D13" s="8">
        <f>SUM(D6:D12)</f>
        <v>11.44</v>
      </c>
    </row>
    <row r="14" spans="1:4" x14ac:dyDescent="0.2">
      <c r="A14" t="s">
        <v>748</v>
      </c>
      <c r="B14" s="84">
        <f>10/60</f>
        <v>0.16666666666666666</v>
      </c>
      <c r="D14" s="65" t="s">
        <v>749</v>
      </c>
    </row>
    <row r="15" spans="1:4" x14ac:dyDescent="0.2">
      <c r="A15" s="87" t="s">
        <v>750</v>
      </c>
      <c r="B15" s="8">
        <v>1.5</v>
      </c>
      <c r="D15" t="s">
        <v>751</v>
      </c>
    </row>
    <row r="16" spans="1:4" x14ac:dyDescent="0.2">
      <c r="A16" s="94"/>
      <c r="B16" s="8">
        <v>0.5</v>
      </c>
      <c r="C16" s="65" t="s">
        <v>752</v>
      </c>
      <c r="D16">
        <v>20</v>
      </c>
    </row>
    <row r="17" spans="1:4" x14ac:dyDescent="0.2">
      <c r="A17" s="94"/>
      <c r="B17" s="8">
        <v>3</v>
      </c>
      <c r="D17">
        <v>100</v>
      </c>
    </row>
    <row r="18" spans="1:4" x14ac:dyDescent="0.2">
      <c r="A18" s="95"/>
      <c r="B18" s="8">
        <v>3</v>
      </c>
      <c r="D18">
        <v>250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 tint="0.59999389629810485"/>
  </sheetPr>
  <dimension ref="A3:D16"/>
  <sheetViews>
    <sheetView workbookViewId="0">
      <selection activeCell="B23" sqref="B23"/>
    </sheetView>
  </sheetViews>
  <sheetFormatPr baseColWidth="10" defaultRowHeight="12.75" x14ac:dyDescent="0.2"/>
  <cols>
    <col min="1" max="1" width="30.42578125" bestFit="1" customWidth="1"/>
  </cols>
  <sheetData>
    <row r="3" spans="1:4" x14ac:dyDescent="0.2">
      <c r="A3" s="26" t="s">
        <v>753</v>
      </c>
      <c r="B3" t="s">
        <v>634</v>
      </c>
      <c r="D3" s="65" t="s">
        <v>754</v>
      </c>
    </row>
    <row r="4" spans="1:4" x14ac:dyDescent="0.2">
      <c r="B4">
        <v>25</v>
      </c>
      <c r="C4" s="65" t="s">
        <v>755</v>
      </c>
      <c r="D4" s="84">
        <f>SUM(D8:D13)/D15*100</f>
        <v>26.923076923076916</v>
      </c>
    </row>
    <row r="5" spans="1:4" x14ac:dyDescent="0.2">
      <c r="A5" s="8" t="s">
        <v>546</v>
      </c>
      <c r="B5" s="8" t="s">
        <v>547</v>
      </c>
      <c r="C5" s="8" t="s">
        <v>548</v>
      </c>
      <c r="D5" s="8" t="s">
        <v>549</v>
      </c>
    </row>
    <row r="6" spans="1:4" x14ac:dyDescent="0.2">
      <c r="A6" s="8" t="s">
        <v>756</v>
      </c>
      <c r="B6" s="8">
        <v>10</v>
      </c>
      <c r="C6" s="8">
        <v>1</v>
      </c>
      <c r="D6" s="8">
        <f t="shared" ref="D6:D12" si="0">B6*C6</f>
        <v>10</v>
      </c>
    </row>
    <row r="7" spans="1:4" x14ac:dyDescent="0.2">
      <c r="A7" s="8" t="s">
        <v>757</v>
      </c>
      <c r="B7" s="8">
        <v>10</v>
      </c>
      <c r="C7" s="8">
        <v>1</v>
      </c>
      <c r="D7" s="8">
        <f>B7*C7</f>
        <v>10</v>
      </c>
    </row>
    <row r="8" spans="1:4" x14ac:dyDescent="0.2">
      <c r="A8" s="8" t="s">
        <v>637</v>
      </c>
      <c r="B8" s="8">
        <v>50</v>
      </c>
      <c r="C8" s="8">
        <v>0.04</v>
      </c>
      <c r="D8" s="8">
        <f t="shared" si="0"/>
        <v>2</v>
      </c>
    </row>
    <row r="9" spans="1:4" x14ac:dyDescent="0.2">
      <c r="A9" s="8" t="s">
        <v>758</v>
      </c>
      <c r="B9" s="8">
        <v>50</v>
      </c>
      <c r="C9" s="8">
        <v>0.04</v>
      </c>
      <c r="D9" s="8">
        <f t="shared" si="0"/>
        <v>2</v>
      </c>
    </row>
    <row r="10" spans="1:4" x14ac:dyDescent="0.2">
      <c r="A10" s="8" t="s">
        <v>616</v>
      </c>
      <c r="B10" s="8">
        <v>15</v>
      </c>
      <c r="C10" s="8">
        <v>0.04</v>
      </c>
      <c r="D10" s="8">
        <f t="shared" si="0"/>
        <v>0.6</v>
      </c>
    </row>
    <row r="11" spans="1:4" x14ac:dyDescent="0.2">
      <c r="A11" s="8" t="s">
        <v>519</v>
      </c>
      <c r="B11" s="8">
        <v>15</v>
      </c>
      <c r="C11" s="8">
        <v>0.04</v>
      </c>
      <c r="D11" s="8">
        <f t="shared" si="0"/>
        <v>0.6</v>
      </c>
    </row>
    <row r="12" spans="1:4" x14ac:dyDescent="0.2">
      <c r="A12" s="8" t="s">
        <v>560</v>
      </c>
      <c r="B12" s="8">
        <v>20</v>
      </c>
      <c r="C12" s="8">
        <v>0.04</v>
      </c>
      <c r="D12" s="8">
        <f t="shared" si="0"/>
        <v>0.8</v>
      </c>
    </row>
    <row r="13" spans="1:4" x14ac:dyDescent="0.2">
      <c r="A13" s="8" t="s">
        <v>514</v>
      </c>
      <c r="B13" s="8">
        <v>25</v>
      </c>
      <c r="C13" s="8">
        <v>0.04</v>
      </c>
      <c r="D13" s="8">
        <f>B13*C13</f>
        <v>1</v>
      </c>
    </row>
    <row r="14" spans="1:4" x14ac:dyDescent="0.2">
      <c r="A14" s="8" t="s">
        <v>669</v>
      </c>
      <c r="B14" s="8">
        <v>20</v>
      </c>
      <c r="C14" s="8">
        <v>0.04</v>
      </c>
      <c r="D14" s="8">
        <f>B14*C14</f>
        <v>0.8</v>
      </c>
    </row>
    <row r="15" spans="1:4" x14ac:dyDescent="0.2">
      <c r="A15" s="8" t="s">
        <v>575</v>
      </c>
      <c r="B15" s="8"/>
      <c r="C15" s="8"/>
      <c r="D15" s="8">
        <f>SUM(D6:D12)</f>
        <v>26.000000000000004</v>
      </c>
    </row>
    <row r="16" spans="1:4" x14ac:dyDescent="0.2">
      <c r="A16" t="s">
        <v>748</v>
      </c>
      <c r="B16" s="84">
        <f>10/60</f>
        <v>0.16666666666666666</v>
      </c>
      <c r="D16" s="65" t="s">
        <v>749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42"/>
  </sheetPr>
  <dimension ref="A8:D38"/>
  <sheetViews>
    <sheetView workbookViewId="0">
      <selection activeCell="A3" sqref="A3"/>
    </sheetView>
  </sheetViews>
  <sheetFormatPr baseColWidth="10" defaultRowHeight="12.75" x14ac:dyDescent="0.2"/>
  <cols>
    <col min="1" max="1" width="39.28515625" customWidth="1"/>
    <col min="2" max="2" width="13.42578125" bestFit="1" customWidth="1"/>
    <col min="3" max="3" width="6.7109375" bestFit="1" customWidth="1"/>
    <col min="4" max="4" width="13.140625" bestFit="1" customWidth="1"/>
  </cols>
  <sheetData>
    <row r="8" spans="1:4" x14ac:dyDescent="0.2">
      <c r="A8" s="26" t="s">
        <v>719</v>
      </c>
      <c r="B8" s="8" t="s">
        <v>588</v>
      </c>
      <c r="D8" t="s">
        <v>706</v>
      </c>
    </row>
    <row r="9" spans="1:4" x14ac:dyDescent="0.2">
      <c r="B9" s="8">
        <v>20</v>
      </c>
      <c r="D9" s="84">
        <f>SUM(D14:D20)/D21*100</f>
        <v>9.0293453724604991</v>
      </c>
    </row>
    <row r="10" spans="1:4" x14ac:dyDescent="0.2">
      <c r="A10" s="8" t="s">
        <v>546</v>
      </c>
      <c r="B10" s="8" t="s">
        <v>547</v>
      </c>
      <c r="C10" s="8" t="s">
        <v>548</v>
      </c>
      <c r="D10" s="8" t="s">
        <v>549</v>
      </c>
    </row>
    <row r="11" spans="1:4" x14ac:dyDescent="0.2">
      <c r="A11" s="8" t="s">
        <v>674</v>
      </c>
      <c r="B11" s="8">
        <v>2</v>
      </c>
      <c r="C11" s="8">
        <v>1</v>
      </c>
      <c r="D11" s="8">
        <f t="shared" ref="D11:D18" si="0">B11*C11</f>
        <v>2</v>
      </c>
    </row>
    <row r="12" spans="1:4" x14ac:dyDescent="0.2">
      <c r="A12" s="8" t="s">
        <v>688</v>
      </c>
      <c r="B12" s="8">
        <v>18</v>
      </c>
      <c r="C12" s="8">
        <v>1</v>
      </c>
      <c r="D12" s="8">
        <f t="shared" si="0"/>
        <v>18</v>
      </c>
    </row>
    <row r="13" spans="1:4" x14ac:dyDescent="0.2">
      <c r="A13" s="8" t="s">
        <v>710</v>
      </c>
      <c r="B13" s="8">
        <v>3</v>
      </c>
      <c r="C13" s="8">
        <v>0.05</v>
      </c>
      <c r="D13" s="8">
        <f t="shared" si="0"/>
        <v>0.15000000000000002</v>
      </c>
    </row>
    <row r="14" spans="1:4" x14ac:dyDescent="0.2">
      <c r="A14" s="8" t="s">
        <v>711</v>
      </c>
      <c r="B14" s="8">
        <v>10</v>
      </c>
      <c r="C14" s="8">
        <v>0.04</v>
      </c>
      <c r="D14" s="8">
        <f t="shared" si="0"/>
        <v>0.4</v>
      </c>
    </row>
    <row r="15" spans="1:4" x14ac:dyDescent="0.2">
      <c r="A15" s="8" t="s">
        <v>712</v>
      </c>
      <c r="B15" s="8">
        <v>5</v>
      </c>
      <c r="C15" s="8">
        <v>0.04</v>
      </c>
      <c r="D15" s="8">
        <f t="shared" si="0"/>
        <v>0.2</v>
      </c>
    </row>
    <row r="16" spans="1:4" x14ac:dyDescent="0.2">
      <c r="A16" s="8" t="s">
        <v>713</v>
      </c>
      <c r="B16" s="8">
        <v>5</v>
      </c>
      <c r="C16" s="8">
        <v>0.04</v>
      </c>
      <c r="D16" s="8">
        <f t="shared" si="0"/>
        <v>0.2</v>
      </c>
    </row>
    <row r="17" spans="1:4" x14ac:dyDescent="0.2">
      <c r="A17" s="8" t="s">
        <v>714</v>
      </c>
      <c r="B17" s="8">
        <v>10</v>
      </c>
      <c r="C17" s="8">
        <v>0.04</v>
      </c>
      <c r="D17" s="8">
        <f t="shared" si="0"/>
        <v>0.4</v>
      </c>
    </row>
    <row r="18" spans="1:4" x14ac:dyDescent="0.2">
      <c r="A18" s="8" t="s">
        <v>715</v>
      </c>
      <c r="B18" s="8">
        <v>10</v>
      </c>
      <c r="C18" s="8">
        <v>0.04</v>
      </c>
      <c r="D18" s="8">
        <f t="shared" si="0"/>
        <v>0.4</v>
      </c>
    </row>
    <row r="19" spans="1:4" x14ac:dyDescent="0.2">
      <c r="A19" s="8" t="s">
        <v>716</v>
      </c>
      <c r="B19" s="8">
        <v>5</v>
      </c>
      <c r="C19" s="8">
        <v>0.04</v>
      </c>
      <c r="D19" s="8">
        <f>B19*C19</f>
        <v>0.2</v>
      </c>
    </row>
    <row r="20" spans="1:4" x14ac:dyDescent="0.2">
      <c r="A20" s="8" t="s">
        <v>717</v>
      </c>
      <c r="B20" s="8">
        <v>5</v>
      </c>
      <c r="C20" s="8">
        <v>0.04</v>
      </c>
      <c r="D20" s="8">
        <f>B20*C20</f>
        <v>0.2</v>
      </c>
    </row>
    <row r="21" spans="1:4" x14ac:dyDescent="0.2">
      <c r="A21" s="8" t="s">
        <v>575</v>
      </c>
      <c r="B21" s="8"/>
      <c r="C21" s="8"/>
      <c r="D21" s="8">
        <f>SUM(D11:D20)</f>
        <v>22.149999999999991</v>
      </c>
    </row>
    <row r="24" spans="1:4" x14ac:dyDescent="0.2">
      <c r="A24" s="26" t="s">
        <v>720</v>
      </c>
      <c r="B24" s="8" t="s">
        <v>588</v>
      </c>
      <c r="D24" t="s">
        <v>706</v>
      </c>
    </row>
    <row r="25" spans="1:4" x14ac:dyDescent="0.2">
      <c r="B25" s="8">
        <v>30</v>
      </c>
      <c r="D25" s="84">
        <f>SUM(D30:D37)/D38*100</f>
        <v>10.759493670886073</v>
      </c>
    </row>
    <row r="26" spans="1:4" x14ac:dyDescent="0.2">
      <c r="A26" s="8" t="s">
        <v>546</v>
      </c>
      <c r="B26" s="8" t="s">
        <v>547</v>
      </c>
      <c r="C26" s="8" t="s">
        <v>548</v>
      </c>
      <c r="D26" s="8" t="s">
        <v>549</v>
      </c>
    </row>
    <row r="27" spans="1:4" x14ac:dyDescent="0.2">
      <c r="A27" s="8" t="s">
        <v>674</v>
      </c>
      <c r="B27" s="8">
        <v>3</v>
      </c>
      <c r="C27" s="8">
        <v>1</v>
      </c>
      <c r="D27" s="8">
        <f t="shared" ref="D27:D34" si="1">B27*C27</f>
        <v>3</v>
      </c>
    </row>
    <row r="28" spans="1:4" x14ac:dyDescent="0.2">
      <c r="A28" s="8" t="s">
        <v>688</v>
      </c>
      <c r="B28" s="8">
        <v>25</v>
      </c>
      <c r="C28" s="8">
        <v>1</v>
      </c>
      <c r="D28" s="8">
        <f t="shared" si="1"/>
        <v>25</v>
      </c>
    </row>
    <row r="29" spans="1:4" x14ac:dyDescent="0.2">
      <c r="A29" s="8" t="s">
        <v>710</v>
      </c>
      <c r="B29" s="8">
        <v>4</v>
      </c>
      <c r="C29" s="8">
        <v>0.05</v>
      </c>
      <c r="D29" s="8">
        <f t="shared" si="1"/>
        <v>0.2</v>
      </c>
    </row>
    <row r="30" spans="1:4" x14ac:dyDescent="0.2">
      <c r="A30" s="8" t="s">
        <v>711</v>
      </c>
      <c r="B30" s="8">
        <v>15</v>
      </c>
      <c r="C30" s="8">
        <v>0.04</v>
      </c>
      <c r="D30" s="8">
        <f t="shared" si="1"/>
        <v>0.6</v>
      </c>
    </row>
    <row r="31" spans="1:4" x14ac:dyDescent="0.2">
      <c r="A31" s="8" t="s">
        <v>712</v>
      </c>
      <c r="B31" s="8">
        <v>8</v>
      </c>
      <c r="C31" s="8">
        <v>0.04</v>
      </c>
      <c r="D31" s="8">
        <f t="shared" si="1"/>
        <v>0.32</v>
      </c>
    </row>
    <row r="32" spans="1:4" x14ac:dyDescent="0.2">
      <c r="A32" s="8" t="s">
        <v>713</v>
      </c>
      <c r="B32" s="8">
        <v>8</v>
      </c>
      <c r="C32" s="8">
        <v>0.04</v>
      </c>
      <c r="D32" s="8">
        <f t="shared" si="1"/>
        <v>0.32</v>
      </c>
    </row>
    <row r="33" spans="1:4" x14ac:dyDescent="0.2">
      <c r="A33" s="8" t="s">
        <v>714</v>
      </c>
      <c r="B33" s="8">
        <v>15</v>
      </c>
      <c r="C33" s="8">
        <v>0.04</v>
      </c>
      <c r="D33" s="8">
        <f t="shared" si="1"/>
        <v>0.6</v>
      </c>
    </row>
    <row r="34" spans="1:4" x14ac:dyDescent="0.2">
      <c r="A34" s="8" t="s">
        <v>715</v>
      </c>
      <c r="B34" s="8">
        <v>15</v>
      </c>
      <c r="C34" s="8">
        <v>0.04</v>
      </c>
      <c r="D34" s="8">
        <f t="shared" si="1"/>
        <v>0.6</v>
      </c>
    </row>
    <row r="35" spans="1:4" x14ac:dyDescent="0.2">
      <c r="A35" s="8" t="s">
        <v>716</v>
      </c>
      <c r="B35" s="8">
        <v>8</v>
      </c>
      <c r="C35" s="8">
        <v>0.04</v>
      </c>
      <c r="D35" s="8">
        <f>B35*C35</f>
        <v>0.32</v>
      </c>
    </row>
    <row r="36" spans="1:4" x14ac:dyDescent="0.2">
      <c r="A36" s="8" t="s">
        <v>717</v>
      </c>
      <c r="B36" s="8">
        <v>8</v>
      </c>
      <c r="C36" s="8">
        <v>0.04</v>
      </c>
      <c r="D36" s="8">
        <f>B36*C36</f>
        <v>0.32</v>
      </c>
    </row>
    <row r="37" spans="1:4" x14ac:dyDescent="0.2">
      <c r="A37" s="90" t="s">
        <v>718</v>
      </c>
      <c r="B37" s="8">
        <v>8</v>
      </c>
      <c r="C37" s="8">
        <v>0.04</v>
      </c>
      <c r="D37" s="8">
        <f>B37*C37</f>
        <v>0.32</v>
      </c>
    </row>
    <row r="38" spans="1:4" x14ac:dyDescent="0.2">
      <c r="A38" s="8" t="s">
        <v>575</v>
      </c>
      <c r="B38" s="8"/>
      <c r="C38" s="8"/>
      <c r="D38" s="8">
        <f>SUM(D27:D37)</f>
        <v>31.600000000000005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42"/>
  </sheetPr>
  <dimension ref="A2:D18"/>
  <sheetViews>
    <sheetView workbookViewId="0">
      <selection activeCell="B11" sqref="B11"/>
    </sheetView>
  </sheetViews>
  <sheetFormatPr baseColWidth="10" defaultRowHeight="12.75" x14ac:dyDescent="0.2"/>
  <cols>
    <col min="1" max="1" width="22" customWidth="1"/>
    <col min="2" max="2" width="37.85546875" customWidth="1"/>
    <col min="3" max="3" width="29.28515625" customWidth="1"/>
  </cols>
  <sheetData>
    <row r="2" spans="1:4" x14ac:dyDescent="0.2">
      <c r="A2" s="26" t="s">
        <v>759</v>
      </c>
      <c r="B2" s="8" t="s">
        <v>603</v>
      </c>
      <c r="C2" t="s">
        <v>673</v>
      </c>
      <c r="D2" s="9" t="s">
        <v>561</v>
      </c>
    </row>
    <row r="3" spans="1:4" ht="59.25" customHeight="1" x14ac:dyDescent="0.2">
      <c r="B3" s="8">
        <v>50</v>
      </c>
      <c r="C3" t="s">
        <v>760</v>
      </c>
      <c r="D3" s="84">
        <f>SUM(D7:D15)/D17*100</f>
        <v>8.045977011494255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666</v>
      </c>
      <c r="B5" s="8">
        <v>42</v>
      </c>
      <c r="C5" s="8">
        <v>1</v>
      </c>
      <c r="D5" s="8">
        <f t="shared" ref="D5:D16" si="0">B5*C5</f>
        <v>42</v>
      </c>
    </row>
    <row r="6" spans="1:4" x14ac:dyDescent="0.2">
      <c r="A6" s="8" t="s">
        <v>761</v>
      </c>
      <c r="B6" s="8">
        <v>3</v>
      </c>
      <c r="C6" s="8">
        <v>1</v>
      </c>
      <c r="D6" s="8">
        <f t="shared" si="0"/>
        <v>3</v>
      </c>
    </row>
    <row r="7" spans="1:4" x14ac:dyDescent="0.2">
      <c r="A7" s="8" t="s">
        <v>9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8" t="s">
        <v>516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8" t="s">
        <v>88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8" t="s">
        <v>342</v>
      </c>
      <c r="B10" s="8">
        <v>15</v>
      </c>
      <c r="C10" s="8">
        <v>0.04</v>
      </c>
      <c r="D10" s="8">
        <f t="shared" si="0"/>
        <v>0.6</v>
      </c>
    </row>
    <row r="11" spans="1:4" x14ac:dyDescent="0.2">
      <c r="A11" s="8" t="s">
        <v>762</v>
      </c>
      <c r="B11" s="8">
        <v>5</v>
      </c>
      <c r="C11" s="8">
        <v>0.04</v>
      </c>
      <c r="D11" s="8">
        <f t="shared" si="0"/>
        <v>0.2</v>
      </c>
    </row>
    <row r="12" spans="1:4" x14ac:dyDescent="0.2">
      <c r="A12" s="8" t="s">
        <v>519</v>
      </c>
      <c r="B12" s="8">
        <v>20</v>
      </c>
      <c r="C12" s="8">
        <v>0.04</v>
      </c>
      <c r="D12" s="8">
        <f t="shared" si="0"/>
        <v>0.8</v>
      </c>
    </row>
    <row r="13" spans="1:4" x14ac:dyDescent="0.2">
      <c r="A13" s="8" t="s">
        <v>763</v>
      </c>
      <c r="B13" s="8">
        <v>5</v>
      </c>
      <c r="C13" s="8">
        <v>0.04</v>
      </c>
      <c r="D13" s="8">
        <f t="shared" si="0"/>
        <v>0.2</v>
      </c>
    </row>
    <row r="14" spans="1:4" x14ac:dyDescent="0.2">
      <c r="A14" s="8" t="s">
        <v>514</v>
      </c>
      <c r="B14" s="8">
        <v>10</v>
      </c>
      <c r="C14" s="8">
        <v>0.04</v>
      </c>
      <c r="D14" s="8">
        <f t="shared" si="0"/>
        <v>0.4</v>
      </c>
    </row>
    <row r="15" spans="1:4" x14ac:dyDescent="0.2">
      <c r="A15" s="8" t="s">
        <v>521</v>
      </c>
      <c r="B15" s="8">
        <v>20</v>
      </c>
      <c r="C15" s="8">
        <v>0.04</v>
      </c>
      <c r="D15" s="8">
        <f t="shared" si="0"/>
        <v>0.8</v>
      </c>
    </row>
    <row r="16" spans="1:4" x14ac:dyDescent="0.2">
      <c r="A16" s="8" t="s">
        <v>612</v>
      </c>
      <c r="B16" s="8">
        <v>3</v>
      </c>
      <c r="C16" s="8">
        <v>1</v>
      </c>
      <c r="D16" s="8">
        <f t="shared" si="0"/>
        <v>3</v>
      </c>
    </row>
    <row r="17" spans="1:4" x14ac:dyDescent="0.2">
      <c r="A17" s="8" t="s">
        <v>575</v>
      </c>
      <c r="B17" s="8"/>
      <c r="C17" s="8"/>
      <c r="D17" s="8">
        <f>SUM(D5:D16)</f>
        <v>52.199999999999996</v>
      </c>
    </row>
    <row r="18" spans="1:4" x14ac:dyDescent="0.2">
      <c r="A18" t="s">
        <v>748</v>
      </c>
      <c r="B18" s="84">
        <f>10/60</f>
        <v>0.16666666666666666</v>
      </c>
      <c r="D18" s="65" t="s">
        <v>749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6" tint="0.59999389629810485"/>
  </sheetPr>
  <dimension ref="A2:D12"/>
  <sheetViews>
    <sheetView workbookViewId="0">
      <selection activeCell="A2" sqref="A2:D12"/>
    </sheetView>
  </sheetViews>
  <sheetFormatPr baseColWidth="10" defaultRowHeight="12.75" x14ac:dyDescent="0.2"/>
  <cols>
    <col min="1" max="1" width="26.85546875" bestFit="1" customWidth="1"/>
  </cols>
  <sheetData>
    <row r="2" spans="1:4" x14ac:dyDescent="0.2">
      <c r="A2" s="26" t="s">
        <v>764</v>
      </c>
      <c r="B2" t="s">
        <v>634</v>
      </c>
      <c r="D2" t="s">
        <v>736</v>
      </c>
    </row>
    <row r="3" spans="1:4" x14ac:dyDescent="0.2">
      <c r="B3">
        <v>5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765</v>
      </c>
      <c r="B5" s="8">
        <v>40</v>
      </c>
      <c r="C5" s="8">
        <v>0.04</v>
      </c>
      <c r="D5" s="8">
        <f t="shared" ref="D5:D10" si="0">B5*C5</f>
        <v>1.6</v>
      </c>
    </row>
    <row r="6" spans="1:4" x14ac:dyDescent="0.2">
      <c r="A6" s="8" t="s">
        <v>4</v>
      </c>
      <c r="B6" s="8">
        <v>40</v>
      </c>
      <c r="C6" s="8">
        <v>0.04</v>
      </c>
      <c r="D6" s="8">
        <f t="shared" si="0"/>
        <v>1.6</v>
      </c>
    </row>
    <row r="7" spans="1:4" x14ac:dyDescent="0.2">
      <c r="A7" s="8" t="s">
        <v>644</v>
      </c>
      <c r="B7" s="8">
        <v>20</v>
      </c>
      <c r="C7" s="8">
        <v>0.04</v>
      </c>
      <c r="D7" s="8">
        <f t="shared" si="0"/>
        <v>0.8</v>
      </c>
    </row>
    <row r="8" spans="1:4" x14ac:dyDescent="0.2">
      <c r="A8" s="8" t="s">
        <v>516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476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8" t="s">
        <v>766</v>
      </c>
      <c r="B10" s="8">
        <v>0.5</v>
      </c>
      <c r="C10" s="8">
        <v>1</v>
      </c>
      <c r="D10" s="8">
        <f t="shared" si="0"/>
        <v>0.5</v>
      </c>
    </row>
    <row r="11" spans="1:4" x14ac:dyDescent="0.2">
      <c r="A11" s="8" t="s">
        <v>575</v>
      </c>
      <c r="B11" s="8"/>
      <c r="C11" s="8"/>
      <c r="D11" s="8">
        <f>SUM(D5:D9)</f>
        <v>5.6</v>
      </c>
    </row>
    <row r="12" spans="1:4" x14ac:dyDescent="0.2">
      <c r="A12" t="s">
        <v>748</v>
      </c>
      <c r="B12" s="84">
        <f>10/60</f>
        <v>0.16666666666666666</v>
      </c>
      <c r="D12" s="65" t="s">
        <v>749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42"/>
  </sheetPr>
  <dimension ref="A2:D32"/>
  <sheetViews>
    <sheetView workbookViewId="0">
      <selection activeCell="A35" sqref="A35"/>
    </sheetView>
  </sheetViews>
  <sheetFormatPr baseColWidth="10" defaultRowHeight="12.75" x14ac:dyDescent="0.2"/>
  <cols>
    <col min="1" max="1" width="46.140625" customWidth="1"/>
    <col min="2" max="2" width="33.7109375" customWidth="1"/>
    <col min="3" max="3" width="34" customWidth="1"/>
  </cols>
  <sheetData>
    <row r="2" spans="1:4" x14ac:dyDescent="0.2">
      <c r="A2" s="26" t="s">
        <v>767</v>
      </c>
      <c r="B2" t="s">
        <v>768</v>
      </c>
      <c r="C2" t="s">
        <v>577</v>
      </c>
    </row>
    <row r="3" spans="1:4" ht="55.5" customHeight="1" x14ac:dyDescent="0.2">
      <c r="B3">
        <f>SUM(B5:B9)</f>
        <v>80</v>
      </c>
      <c r="D3" s="84">
        <f>SUM(D5:D9)/D14*100</f>
        <v>3.1465093411996068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642</v>
      </c>
      <c r="B5" s="8">
        <v>30</v>
      </c>
      <c r="C5" s="8">
        <v>0.04</v>
      </c>
      <c r="D5" s="8">
        <f t="shared" ref="D5:D13" si="0">B5*C5</f>
        <v>1.2</v>
      </c>
    </row>
    <row r="6" spans="1:4" x14ac:dyDescent="0.2">
      <c r="A6" s="8" t="s">
        <v>769</v>
      </c>
      <c r="B6" s="8">
        <v>10</v>
      </c>
      <c r="C6" s="8">
        <v>0.04</v>
      </c>
      <c r="D6" s="8">
        <f t="shared" si="0"/>
        <v>0.4</v>
      </c>
    </row>
    <row r="7" spans="1:4" x14ac:dyDescent="0.2">
      <c r="A7" s="8" t="s">
        <v>770</v>
      </c>
      <c r="B7" s="8">
        <v>20</v>
      </c>
      <c r="C7" s="8">
        <v>0.04</v>
      </c>
      <c r="D7" s="8">
        <f>B7*C7</f>
        <v>0.8</v>
      </c>
    </row>
    <row r="8" spans="1:4" x14ac:dyDescent="0.2">
      <c r="A8" s="8" t="s">
        <v>762</v>
      </c>
      <c r="B8" s="8">
        <v>10</v>
      </c>
      <c r="C8" s="8">
        <v>0.04</v>
      </c>
      <c r="D8" s="8">
        <f>B8*C8</f>
        <v>0.4</v>
      </c>
    </row>
    <row r="9" spans="1:4" x14ac:dyDescent="0.2">
      <c r="A9" s="8" t="s">
        <v>701</v>
      </c>
      <c r="B9" s="8">
        <v>10</v>
      </c>
      <c r="C9" s="8">
        <v>0.04</v>
      </c>
      <c r="D9" s="8">
        <f>B9*C9</f>
        <v>0.4</v>
      </c>
    </row>
    <row r="10" spans="1:4" x14ac:dyDescent="0.2">
      <c r="A10" s="8" t="s">
        <v>771</v>
      </c>
      <c r="B10" s="8">
        <v>24</v>
      </c>
      <c r="C10" s="8">
        <v>1</v>
      </c>
      <c r="D10" s="8">
        <f t="shared" si="0"/>
        <v>24</v>
      </c>
    </row>
    <row r="11" spans="1:4" x14ac:dyDescent="0.2">
      <c r="A11" s="8" t="s">
        <v>772</v>
      </c>
      <c r="B11" s="8">
        <v>64</v>
      </c>
      <c r="C11" s="8">
        <v>1</v>
      </c>
      <c r="D11" s="8">
        <f t="shared" si="0"/>
        <v>64</v>
      </c>
    </row>
    <row r="12" spans="1:4" x14ac:dyDescent="0.2">
      <c r="A12" s="8" t="s">
        <v>773</v>
      </c>
      <c r="B12" s="8">
        <v>10</v>
      </c>
      <c r="C12" s="8">
        <v>1</v>
      </c>
      <c r="D12" s="8">
        <f>B12*C12</f>
        <v>10</v>
      </c>
    </row>
    <row r="13" spans="1:4" x14ac:dyDescent="0.2">
      <c r="A13" s="8" t="s">
        <v>580</v>
      </c>
      <c r="B13" s="8">
        <v>0.5</v>
      </c>
      <c r="C13" s="8">
        <v>1</v>
      </c>
      <c r="D13" s="8">
        <f t="shared" si="0"/>
        <v>0.5</v>
      </c>
    </row>
    <row r="14" spans="1:4" x14ac:dyDescent="0.2">
      <c r="A14" s="8" t="s">
        <v>575</v>
      </c>
      <c r="B14" s="8"/>
      <c r="C14" s="8"/>
      <c r="D14" s="8">
        <f>SUM(D5:D13)</f>
        <v>101.7</v>
      </c>
    </row>
    <row r="15" spans="1:4" x14ac:dyDescent="0.2">
      <c r="A15" t="s">
        <v>748</v>
      </c>
      <c r="B15" s="84">
        <f>10/60</f>
        <v>0.16666666666666666</v>
      </c>
      <c r="D15" s="65" t="s">
        <v>749</v>
      </c>
    </row>
    <row r="18" spans="1:4" x14ac:dyDescent="0.2">
      <c r="A18" s="26" t="s">
        <v>774</v>
      </c>
    </row>
    <row r="20" spans="1:4" x14ac:dyDescent="0.2">
      <c r="A20" s="26" t="s">
        <v>767</v>
      </c>
      <c r="B20" t="s">
        <v>768</v>
      </c>
      <c r="C20" t="s">
        <v>577</v>
      </c>
    </row>
    <row r="21" spans="1:4" x14ac:dyDescent="0.2">
      <c r="B21">
        <f>SUM(B23:B26)</f>
        <v>70</v>
      </c>
      <c r="D21" s="84">
        <f>SUM(D23:D26)/D31*100</f>
        <v>2.7370478983382212</v>
      </c>
    </row>
    <row r="22" spans="1:4" x14ac:dyDescent="0.2">
      <c r="A22" s="8" t="s">
        <v>546</v>
      </c>
      <c r="B22" s="8" t="s">
        <v>547</v>
      </c>
      <c r="C22" s="8" t="s">
        <v>548</v>
      </c>
      <c r="D22" s="8" t="s">
        <v>549</v>
      </c>
    </row>
    <row r="23" spans="1:4" x14ac:dyDescent="0.2">
      <c r="A23" s="8" t="s">
        <v>642</v>
      </c>
      <c r="B23" s="8">
        <v>20</v>
      </c>
      <c r="C23" s="8">
        <v>0.04</v>
      </c>
      <c r="D23" s="8">
        <f t="shared" ref="D23:D30" si="1">B23*C23</f>
        <v>0.8</v>
      </c>
    </row>
    <row r="24" spans="1:4" x14ac:dyDescent="0.2">
      <c r="A24" s="8" t="s">
        <v>775</v>
      </c>
      <c r="B24" s="8">
        <v>20</v>
      </c>
      <c r="C24" s="8">
        <v>0.04</v>
      </c>
      <c r="D24" s="8">
        <f t="shared" si="1"/>
        <v>0.8</v>
      </c>
    </row>
    <row r="25" spans="1:4" x14ac:dyDescent="0.2">
      <c r="A25" s="8" t="s">
        <v>776</v>
      </c>
      <c r="B25" s="8">
        <v>15</v>
      </c>
      <c r="C25" s="8">
        <v>0.04</v>
      </c>
      <c r="D25" s="8">
        <f t="shared" si="1"/>
        <v>0.6</v>
      </c>
    </row>
    <row r="26" spans="1:4" x14ac:dyDescent="0.2">
      <c r="A26" s="8" t="s">
        <v>762</v>
      </c>
      <c r="B26" s="8">
        <v>15</v>
      </c>
      <c r="C26" s="8">
        <v>0.04</v>
      </c>
      <c r="D26" s="8">
        <f t="shared" si="1"/>
        <v>0.6</v>
      </c>
    </row>
    <row r="27" spans="1:4" x14ac:dyDescent="0.2">
      <c r="A27" s="8" t="s">
        <v>771</v>
      </c>
      <c r="B27" s="8">
        <v>24</v>
      </c>
      <c r="C27" s="8">
        <v>1</v>
      </c>
      <c r="D27" s="8">
        <f t="shared" si="1"/>
        <v>24</v>
      </c>
    </row>
    <row r="28" spans="1:4" x14ac:dyDescent="0.2">
      <c r="A28" s="8" t="s">
        <v>772</v>
      </c>
      <c r="B28" s="8">
        <v>75</v>
      </c>
      <c r="C28" s="8">
        <v>1</v>
      </c>
      <c r="D28" s="8">
        <f t="shared" si="1"/>
        <v>75</v>
      </c>
    </row>
    <row r="29" spans="1:4" x14ac:dyDescent="0.2">
      <c r="A29" s="8" t="s">
        <v>773</v>
      </c>
      <c r="B29" s="8">
        <v>0</v>
      </c>
      <c r="C29" s="8">
        <v>1</v>
      </c>
      <c r="D29" s="8">
        <f t="shared" si="1"/>
        <v>0</v>
      </c>
    </row>
    <row r="30" spans="1:4" x14ac:dyDescent="0.2">
      <c r="A30" s="8" t="s">
        <v>580</v>
      </c>
      <c r="B30" s="8">
        <v>0.5</v>
      </c>
      <c r="C30" s="8">
        <v>1</v>
      </c>
      <c r="D30" s="8">
        <f t="shared" si="1"/>
        <v>0.5</v>
      </c>
    </row>
    <row r="31" spans="1:4" x14ac:dyDescent="0.2">
      <c r="A31" s="8" t="s">
        <v>575</v>
      </c>
      <c r="B31" s="8"/>
      <c r="C31" s="8"/>
      <c r="D31" s="8">
        <f>SUM(D23:D30)</f>
        <v>102.3</v>
      </c>
    </row>
    <row r="32" spans="1:4" x14ac:dyDescent="0.2">
      <c r="A32" t="s">
        <v>748</v>
      </c>
      <c r="B32" s="84">
        <f>10/60</f>
        <v>0.16666666666666666</v>
      </c>
      <c r="D32" s="65" t="s">
        <v>749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42"/>
  </sheetPr>
  <dimension ref="A2:D15"/>
  <sheetViews>
    <sheetView workbookViewId="0">
      <selection activeCell="A2" sqref="A2:D15"/>
    </sheetView>
  </sheetViews>
  <sheetFormatPr baseColWidth="10" defaultRowHeight="12.75" x14ac:dyDescent="0.2"/>
  <cols>
    <col min="1" max="1" width="38.7109375" customWidth="1"/>
    <col min="2" max="2" width="30.7109375" customWidth="1"/>
    <col min="3" max="3" width="9.140625" customWidth="1"/>
    <col min="4" max="4" width="17.140625" customWidth="1"/>
  </cols>
  <sheetData>
    <row r="2" spans="1:4" x14ac:dyDescent="0.2">
      <c r="A2" s="26" t="s">
        <v>777</v>
      </c>
      <c r="B2" s="8" t="s">
        <v>588</v>
      </c>
      <c r="D2" t="s">
        <v>736</v>
      </c>
    </row>
    <row r="3" spans="1:4" ht="49.5" customHeight="1" x14ac:dyDescent="0.2">
      <c r="B3" s="93">
        <v>30</v>
      </c>
      <c r="C3" t="s">
        <v>545</v>
      </c>
      <c r="D3" s="84">
        <f>SUM(D8:D13)/D14*100</f>
        <v>7.2305593451568884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778</v>
      </c>
      <c r="B5" s="8">
        <v>22</v>
      </c>
      <c r="C5" s="8">
        <v>1</v>
      </c>
      <c r="D5" s="8">
        <f>B5*C5</f>
        <v>22</v>
      </c>
    </row>
    <row r="6" spans="1:4" x14ac:dyDescent="0.2">
      <c r="A6" s="8" t="s">
        <v>779</v>
      </c>
      <c r="B6" s="8">
        <v>5</v>
      </c>
      <c r="C6" s="8">
        <v>1</v>
      </c>
      <c r="D6" s="8">
        <f>B6*C6</f>
        <v>5</v>
      </c>
    </row>
    <row r="7" spans="1:4" x14ac:dyDescent="0.2">
      <c r="A7" s="8" t="s">
        <v>780</v>
      </c>
      <c r="B7" s="8">
        <v>0.2</v>
      </c>
      <c r="C7" s="8">
        <v>1</v>
      </c>
      <c r="D7" s="8">
        <f t="shared" ref="D7:D13" si="0">B7*C7</f>
        <v>0.2</v>
      </c>
    </row>
    <row r="8" spans="1:4" x14ac:dyDescent="0.2">
      <c r="A8" s="8" t="s">
        <v>705</v>
      </c>
      <c r="B8" s="8">
        <v>4</v>
      </c>
      <c r="C8" s="8">
        <v>0.04</v>
      </c>
      <c r="D8" s="8">
        <f t="shared" si="0"/>
        <v>0.16</v>
      </c>
    </row>
    <row r="9" spans="1:4" x14ac:dyDescent="0.2">
      <c r="A9" s="8" t="s">
        <v>631</v>
      </c>
      <c r="B9" s="8">
        <v>25</v>
      </c>
      <c r="C9" s="8">
        <v>0.04</v>
      </c>
      <c r="D9" s="8">
        <f t="shared" si="0"/>
        <v>1</v>
      </c>
    </row>
    <row r="10" spans="1:4" x14ac:dyDescent="0.2">
      <c r="A10" s="8" t="s">
        <v>474</v>
      </c>
      <c r="B10" s="8">
        <v>8</v>
      </c>
      <c r="C10" s="8">
        <v>0.04</v>
      </c>
      <c r="D10" s="8">
        <f t="shared" si="0"/>
        <v>0.32</v>
      </c>
    </row>
    <row r="11" spans="1:4" x14ac:dyDescent="0.2">
      <c r="A11" s="8" t="s">
        <v>781</v>
      </c>
      <c r="B11" s="8">
        <v>4</v>
      </c>
      <c r="C11" s="8">
        <v>0.04</v>
      </c>
      <c r="D11" s="8">
        <f t="shared" si="0"/>
        <v>0.16</v>
      </c>
    </row>
    <row r="12" spans="1:4" x14ac:dyDescent="0.2">
      <c r="A12" s="8" t="s">
        <v>728</v>
      </c>
      <c r="B12" s="8">
        <v>4</v>
      </c>
      <c r="C12" s="8">
        <v>0.04</v>
      </c>
      <c r="D12" s="8">
        <f>B12*C12</f>
        <v>0.16</v>
      </c>
    </row>
    <row r="13" spans="1:4" x14ac:dyDescent="0.2">
      <c r="A13" s="8" t="s">
        <v>554</v>
      </c>
      <c r="B13" s="8">
        <v>8</v>
      </c>
      <c r="C13" s="8">
        <v>0.04</v>
      </c>
      <c r="D13" s="8">
        <f t="shared" si="0"/>
        <v>0.32</v>
      </c>
    </row>
    <row r="14" spans="1:4" x14ac:dyDescent="0.2">
      <c r="A14" s="8" t="s">
        <v>575</v>
      </c>
      <c r="B14" s="8"/>
      <c r="C14" s="8"/>
      <c r="D14" s="8">
        <f>SUM(D5:D13)</f>
        <v>29.32</v>
      </c>
    </row>
    <row r="15" spans="1:4" x14ac:dyDescent="0.2">
      <c r="A15" t="s">
        <v>748</v>
      </c>
      <c r="B15" s="84">
        <f>10/60</f>
        <v>0.16666666666666666</v>
      </c>
      <c r="D15" s="65" t="s">
        <v>749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</sheetPr>
  <dimension ref="A5:D18"/>
  <sheetViews>
    <sheetView workbookViewId="0">
      <selection activeCell="C3" sqref="C3"/>
    </sheetView>
  </sheetViews>
  <sheetFormatPr baseColWidth="10" defaultRowHeight="12.75" x14ac:dyDescent="0.2"/>
  <cols>
    <col min="1" max="1" width="31.7109375" bestFit="1" customWidth="1"/>
    <col min="2" max="2" width="13.42578125" bestFit="1" customWidth="1"/>
  </cols>
  <sheetData>
    <row r="5" spans="1:4" x14ac:dyDescent="0.2">
      <c r="A5" s="26" t="s">
        <v>1025</v>
      </c>
      <c r="B5" t="s">
        <v>544</v>
      </c>
      <c r="D5" t="s">
        <v>545</v>
      </c>
    </row>
    <row r="6" spans="1:4" x14ac:dyDescent="0.2">
      <c r="B6">
        <v>100</v>
      </c>
      <c r="D6" s="84">
        <f>SUM(D10:D16)/D18*100</f>
        <v>64.150943396226396</v>
      </c>
    </row>
    <row r="7" spans="1:4" x14ac:dyDescent="0.2">
      <c r="A7" s="8" t="s">
        <v>546</v>
      </c>
      <c r="B7" s="8" t="s">
        <v>547</v>
      </c>
      <c r="C7" s="8" t="s">
        <v>548</v>
      </c>
      <c r="D7" s="8" t="s">
        <v>549</v>
      </c>
    </row>
    <row r="8" spans="1:4" x14ac:dyDescent="0.2">
      <c r="A8" s="8" t="s">
        <v>552</v>
      </c>
      <c r="B8" s="8">
        <v>3</v>
      </c>
      <c r="C8" s="8">
        <v>1</v>
      </c>
      <c r="D8" s="8">
        <f>B8*C8</f>
        <v>3</v>
      </c>
    </row>
    <row r="9" spans="1:4" x14ac:dyDescent="0.2">
      <c r="A9" s="8"/>
      <c r="B9" s="8"/>
      <c r="C9" s="8">
        <v>1</v>
      </c>
      <c r="D9" s="8">
        <f t="shared" ref="D9:D15" si="0">B9*C9</f>
        <v>0</v>
      </c>
    </row>
    <row r="10" spans="1:4" x14ac:dyDescent="0.2">
      <c r="A10" s="8" t="s">
        <v>554</v>
      </c>
      <c r="B10" s="8">
        <v>20</v>
      </c>
      <c r="C10" s="8">
        <v>0.04</v>
      </c>
      <c r="D10" s="8">
        <f t="shared" si="0"/>
        <v>0.8</v>
      </c>
    </row>
    <row r="11" spans="1:4" x14ac:dyDescent="0.2">
      <c r="A11" s="8" t="s">
        <v>555</v>
      </c>
      <c r="B11" s="8">
        <v>25</v>
      </c>
      <c r="C11" s="8">
        <v>0.04</v>
      </c>
      <c r="D11" s="8">
        <f t="shared" si="0"/>
        <v>1</v>
      </c>
    </row>
    <row r="12" spans="1:4" x14ac:dyDescent="0.2">
      <c r="A12" s="8" t="s">
        <v>556</v>
      </c>
      <c r="B12" s="8">
        <v>40</v>
      </c>
      <c r="C12" s="8">
        <v>0.04</v>
      </c>
      <c r="D12" s="8">
        <f t="shared" si="0"/>
        <v>1.6</v>
      </c>
    </row>
    <row r="13" spans="1:4" x14ac:dyDescent="0.2">
      <c r="A13" s="8" t="s">
        <v>342</v>
      </c>
      <c r="B13" s="8">
        <v>30</v>
      </c>
      <c r="C13" s="8">
        <v>0.04</v>
      </c>
      <c r="D13" s="8">
        <f t="shared" si="0"/>
        <v>1.2</v>
      </c>
    </row>
    <row r="14" spans="1:4" x14ac:dyDescent="0.2">
      <c r="A14" s="8" t="s">
        <v>557</v>
      </c>
      <c r="B14" s="8">
        <v>20</v>
      </c>
      <c r="C14" s="8">
        <v>0.04</v>
      </c>
      <c r="D14" s="8">
        <f t="shared" si="0"/>
        <v>0.8</v>
      </c>
    </row>
    <row r="15" spans="1:4" x14ac:dyDescent="0.2">
      <c r="A15" s="8" t="s">
        <v>558</v>
      </c>
      <c r="B15" s="8">
        <v>20</v>
      </c>
      <c r="C15" s="8">
        <v>0.04</v>
      </c>
      <c r="D15" s="8">
        <f t="shared" si="0"/>
        <v>0.8</v>
      </c>
    </row>
    <row r="16" spans="1:4" x14ac:dyDescent="0.2">
      <c r="A16" s="8" t="s">
        <v>88</v>
      </c>
      <c r="B16" s="8">
        <v>15</v>
      </c>
      <c r="C16" s="8">
        <v>0.04</v>
      </c>
      <c r="D16" s="8">
        <f>B16*C16</f>
        <v>0.6</v>
      </c>
    </row>
    <row r="17" spans="1:4" x14ac:dyDescent="0.2">
      <c r="A17" s="41" t="s">
        <v>661</v>
      </c>
      <c r="B17" s="41">
        <v>20</v>
      </c>
      <c r="C17" s="41">
        <v>0.04</v>
      </c>
      <c r="D17" s="8">
        <f>B17*C17</f>
        <v>0.8</v>
      </c>
    </row>
    <row r="18" spans="1:4" x14ac:dyDescent="0.2">
      <c r="C18" s="47" t="s">
        <v>574</v>
      </c>
      <c r="D18" s="85">
        <f>SUM(D8:D17)</f>
        <v>10.600000000000001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42"/>
  </sheetPr>
  <dimension ref="A1:D15"/>
  <sheetViews>
    <sheetView workbookViewId="0">
      <selection activeCell="B24" sqref="B24"/>
    </sheetView>
  </sheetViews>
  <sheetFormatPr baseColWidth="10" defaultRowHeight="12.75" x14ac:dyDescent="0.2"/>
  <cols>
    <col min="1" max="1" width="26.85546875" customWidth="1"/>
    <col min="2" max="2" width="32.7109375" customWidth="1"/>
    <col min="3" max="3" width="12.5703125" customWidth="1"/>
    <col min="4" max="4" width="12.140625" customWidth="1"/>
  </cols>
  <sheetData>
    <row r="1" spans="1:4" x14ac:dyDescent="0.2">
      <c r="A1" s="26" t="s">
        <v>782</v>
      </c>
      <c r="B1" s="8" t="s">
        <v>588</v>
      </c>
    </row>
    <row r="2" spans="1:4" ht="50.25" customHeight="1" x14ac:dyDescent="0.2">
      <c r="B2" s="93">
        <v>20</v>
      </c>
      <c r="C2" t="s">
        <v>545</v>
      </c>
      <c r="D2" s="84">
        <f>SUM(D7:D13)/D14*100</f>
        <v>9.7560975609756095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783</v>
      </c>
      <c r="B4" s="8">
        <v>20</v>
      </c>
      <c r="C4" s="8">
        <v>1</v>
      </c>
      <c r="D4" s="8">
        <f>B4*C4</f>
        <v>20</v>
      </c>
    </row>
    <row r="5" spans="1:4" x14ac:dyDescent="0.2">
      <c r="A5" s="8" t="s">
        <v>784</v>
      </c>
      <c r="B5" s="8">
        <v>2</v>
      </c>
      <c r="C5" s="8">
        <v>1</v>
      </c>
      <c r="D5" s="8">
        <f t="shared" ref="D5:D12" si="0">B5*C5</f>
        <v>2</v>
      </c>
    </row>
    <row r="6" spans="1:4" x14ac:dyDescent="0.2">
      <c r="A6" s="8" t="s">
        <v>785</v>
      </c>
      <c r="B6" s="8">
        <v>0.2</v>
      </c>
      <c r="C6" s="8">
        <v>1</v>
      </c>
      <c r="D6" s="8">
        <f>B6*C6</f>
        <v>0.2</v>
      </c>
    </row>
    <row r="7" spans="1:4" x14ac:dyDescent="0.2">
      <c r="A7" s="8" t="s">
        <v>705</v>
      </c>
      <c r="B7" s="8">
        <v>4</v>
      </c>
      <c r="C7" s="8">
        <v>0.04</v>
      </c>
      <c r="D7" s="8">
        <f t="shared" si="0"/>
        <v>0.16</v>
      </c>
    </row>
    <row r="8" spans="1:4" x14ac:dyDescent="0.2">
      <c r="A8" s="8" t="s">
        <v>631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474</v>
      </c>
      <c r="B9" s="8">
        <v>8</v>
      </c>
      <c r="C9" s="8">
        <v>0.04</v>
      </c>
      <c r="D9" s="8">
        <f t="shared" si="0"/>
        <v>0.32</v>
      </c>
    </row>
    <row r="10" spans="1:4" x14ac:dyDescent="0.2">
      <c r="A10" s="8" t="s">
        <v>781</v>
      </c>
      <c r="B10" s="8">
        <v>4</v>
      </c>
      <c r="C10" s="8">
        <v>0.04</v>
      </c>
      <c r="D10" s="8">
        <f t="shared" si="0"/>
        <v>0.16</v>
      </c>
    </row>
    <row r="11" spans="1:4" x14ac:dyDescent="0.2">
      <c r="A11" s="8" t="s">
        <v>728</v>
      </c>
      <c r="B11" s="8">
        <v>4</v>
      </c>
      <c r="C11" s="8">
        <v>0.04</v>
      </c>
      <c r="D11" s="8">
        <f>B11*C11</f>
        <v>0.16</v>
      </c>
    </row>
    <row r="12" spans="1:4" x14ac:dyDescent="0.2">
      <c r="A12" s="8" t="s">
        <v>786</v>
      </c>
      <c r="B12" s="8">
        <v>10</v>
      </c>
      <c r="C12" s="8">
        <v>0.04</v>
      </c>
      <c r="D12" s="8">
        <f t="shared" si="0"/>
        <v>0.4</v>
      </c>
    </row>
    <row r="13" spans="1:4" x14ac:dyDescent="0.2">
      <c r="A13" s="8" t="s">
        <v>787</v>
      </c>
      <c r="B13" s="8">
        <v>10</v>
      </c>
      <c r="C13" s="8">
        <v>0.04</v>
      </c>
      <c r="D13" s="8">
        <f>B13*C13</f>
        <v>0.4</v>
      </c>
    </row>
    <row r="14" spans="1:4" x14ac:dyDescent="0.2">
      <c r="A14" s="8" t="s">
        <v>575</v>
      </c>
      <c r="B14" s="8"/>
      <c r="C14" s="8"/>
      <c r="D14" s="8">
        <f>SUM(D4:D13)</f>
        <v>24.599999999999998</v>
      </c>
    </row>
    <row r="15" spans="1:4" x14ac:dyDescent="0.2">
      <c r="A15" t="s">
        <v>748</v>
      </c>
      <c r="B15" s="84">
        <f>10/60</f>
        <v>0.16666666666666666</v>
      </c>
      <c r="D15" s="65" t="s">
        <v>749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2"/>
  </sheetPr>
  <dimension ref="A2:D18"/>
  <sheetViews>
    <sheetView workbookViewId="0">
      <selection activeCell="A20" sqref="A20"/>
    </sheetView>
  </sheetViews>
  <sheetFormatPr baseColWidth="10" defaultRowHeight="12.75" x14ac:dyDescent="0.2"/>
  <cols>
    <col min="1" max="1" width="34.5703125" customWidth="1"/>
    <col min="2" max="2" width="16.85546875" customWidth="1"/>
    <col min="3" max="3" width="18.5703125" customWidth="1"/>
  </cols>
  <sheetData>
    <row r="2" spans="1:4" ht="38.25" x14ac:dyDescent="0.2">
      <c r="A2" s="60" t="s">
        <v>788</v>
      </c>
      <c r="B2" t="s">
        <v>640</v>
      </c>
      <c r="C2" t="s">
        <v>641</v>
      </c>
      <c r="D2" s="83">
        <v>40677</v>
      </c>
    </row>
    <row r="3" spans="1:4" ht="61.5" customHeight="1" x14ac:dyDescent="0.2">
      <c r="B3">
        <f>SUM(D5:D16)</f>
        <v>6.3999999999999995</v>
      </c>
      <c r="C3" t="s">
        <v>706</v>
      </c>
      <c r="D3" s="84">
        <f>SUM(D5:D15)/D17*100</f>
        <v>96.875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9</v>
      </c>
      <c r="B5" s="8">
        <v>15</v>
      </c>
      <c r="C5" s="8">
        <v>0.04</v>
      </c>
      <c r="D5" s="8">
        <f t="shared" ref="D5:D16" si="0">B5*C5</f>
        <v>0.6</v>
      </c>
    </row>
    <row r="6" spans="1:4" x14ac:dyDescent="0.2">
      <c r="A6" s="8" t="s">
        <v>789</v>
      </c>
      <c r="B6" s="8">
        <v>10</v>
      </c>
      <c r="C6" s="8">
        <v>0.04</v>
      </c>
      <c r="D6" s="8">
        <f t="shared" si="0"/>
        <v>0.4</v>
      </c>
    </row>
    <row r="7" spans="1:4" x14ac:dyDescent="0.2">
      <c r="A7" s="91" t="s">
        <v>790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8" t="s">
        <v>707</v>
      </c>
      <c r="B8" s="8">
        <v>15</v>
      </c>
      <c r="C8" s="8">
        <v>0.04</v>
      </c>
      <c r="D8" s="8">
        <f t="shared" si="0"/>
        <v>0.6</v>
      </c>
    </row>
    <row r="9" spans="1:4" x14ac:dyDescent="0.2">
      <c r="A9" s="8" t="s">
        <v>516</v>
      </c>
      <c r="B9" s="8">
        <v>15</v>
      </c>
      <c r="C9" s="8">
        <v>0.04</v>
      </c>
      <c r="D9" s="8">
        <f t="shared" si="0"/>
        <v>0.6</v>
      </c>
    </row>
    <row r="10" spans="1:4" x14ac:dyDescent="0.2">
      <c r="A10" s="8" t="s">
        <v>638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8" t="s">
        <v>670</v>
      </c>
      <c r="B11" s="8">
        <v>20</v>
      </c>
      <c r="C11" s="8">
        <v>0.04</v>
      </c>
      <c r="D11" s="8">
        <f>B11*C11</f>
        <v>0.8</v>
      </c>
    </row>
    <row r="12" spans="1:4" x14ac:dyDescent="0.2">
      <c r="A12" s="8" t="s">
        <v>791</v>
      </c>
      <c r="B12" s="8">
        <v>15</v>
      </c>
      <c r="C12" s="8">
        <v>0.04</v>
      </c>
      <c r="D12" s="8">
        <f>B12*C12</f>
        <v>0.6</v>
      </c>
    </row>
    <row r="13" spans="1:4" x14ac:dyDescent="0.2">
      <c r="A13" s="8" t="s">
        <v>792</v>
      </c>
      <c r="B13" s="8">
        <v>15</v>
      </c>
      <c r="C13" s="8">
        <v>0.04</v>
      </c>
      <c r="D13" s="8">
        <f>B13*C13</f>
        <v>0.6</v>
      </c>
    </row>
    <row r="14" spans="1:4" x14ac:dyDescent="0.2">
      <c r="A14" s="8" t="s">
        <v>793</v>
      </c>
      <c r="B14" s="8">
        <v>20</v>
      </c>
      <c r="C14" s="8">
        <v>0.04</v>
      </c>
      <c r="D14" s="8">
        <f>B14*C14</f>
        <v>0.8</v>
      </c>
    </row>
    <row r="15" spans="1:4" x14ac:dyDescent="0.2">
      <c r="A15" s="91" t="s">
        <v>794</v>
      </c>
      <c r="B15" s="8">
        <v>10</v>
      </c>
      <c r="C15" s="8">
        <v>0.04</v>
      </c>
      <c r="D15" s="8">
        <f>B15*C15</f>
        <v>0.4</v>
      </c>
    </row>
    <row r="16" spans="1:4" x14ac:dyDescent="0.2">
      <c r="A16" s="8" t="s">
        <v>647</v>
      </c>
      <c r="B16" s="8">
        <v>0.2</v>
      </c>
      <c r="C16" s="8">
        <v>1</v>
      </c>
      <c r="D16" s="8">
        <f t="shared" si="0"/>
        <v>0.2</v>
      </c>
    </row>
    <row r="17" spans="1:4" x14ac:dyDescent="0.2">
      <c r="A17" s="8" t="s">
        <v>575</v>
      </c>
      <c r="B17" s="8"/>
      <c r="C17" s="8"/>
      <c r="D17" s="8">
        <f>SUM(D5:D16)</f>
        <v>6.3999999999999995</v>
      </c>
    </row>
    <row r="18" spans="1:4" x14ac:dyDescent="0.2">
      <c r="A18" t="s">
        <v>748</v>
      </c>
      <c r="B18" s="84">
        <f>10/60</f>
        <v>0.16666666666666666</v>
      </c>
      <c r="D18" s="65" t="s">
        <v>749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CCFFCC"/>
  </sheetPr>
  <dimension ref="A1:C15"/>
  <sheetViews>
    <sheetView workbookViewId="0">
      <selection activeCell="B16" sqref="B16"/>
    </sheetView>
  </sheetViews>
  <sheetFormatPr baseColWidth="10" defaultRowHeight="12.75" x14ac:dyDescent="0.2"/>
  <cols>
    <col min="1" max="1" width="24.42578125" customWidth="1"/>
    <col min="2" max="2" width="37.7109375" customWidth="1"/>
    <col min="3" max="3" width="30.5703125" customWidth="1"/>
  </cols>
  <sheetData>
    <row r="1" spans="1:3" x14ac:dyDescent="0.2">
      <c r="A1" s="9" t="s">
        <v>467</v>
      </c>
      <c r="C1" s="1"/>
    </row>
    <row r="2" spans="1:3" ht="22.5" x14ac:dyDescent="0.2">
      <c r="A2" s="16" t="s">
        <v>468</v>
      </c>
      <c r="B2" s="40" t="s">
        <v>922</v>
      </c>
      <c r="C2" s="17" t="s">
        <v>469</v>
      </c>
    </row>
    <row r="3" spans="1:3" ht="33.75" x14ac:dyDescent="0.2">
      <c r="A3" s="67"/>
      <c r="B3" s="16" t="s">
        <v>413</v>
      </c>
      <c r="C3" s="10" t="s">
        <v>470</v>
      </c>
    </row>
    <row r="4" spans="1:3" x14ac:dyDescent="0.2">
      <c r="A4" s="67"/>
      <c r="B4" s="67"/>
      <c r="C4" s="80"/>
    </row>
    <row r="5" spans="1:3" x14ac:dyDescent="0.2">
      <c r="A5" s="11" t="s">
        <v>471</v>
      </c>
      <c r="B5" s="103" t="s">
        <v>472</v>
      </c>
      <c r="C5" s="10" t="s">
        <v>8</v>
      </c>
    </row>
    <row r="6" spans="1:3" ht="56.25" x14ac:dyDescent="0.2">
      <c r="A6" s="104" t="s">
        <v>923</v>
      </c>
      <c r="B6" s="104" t="s">
        <v>429</v>
      </c>
      <c r="C6" s="10"/>
    </row>
    <row r="7" spans="1:3" ht="67.5" x14ac:dyDescent="0.2">
      <c r="A7" s="104" t="s">
        <v>372</v>
      </c>
      <c r="B7" s="104" t="s">
        <v>103</v>
      </c>
      <c r="C7" s="10" t="s">
        <v>924</v>
      </c>
    </row>
    <row r="8" spans="1:3" ht="56.25" x14ac:dyDescent="0.2">
      <c r="A8" s="104" t="s">
        <v>92</v>
      </c>
      <c r="B8" s="104" t="s">
        <v>510</v>
      </c>
      <c r="C8" s="10"/>
    </row>
    <row r="9" spans="1:3" ht="78.75" x14ac:dyDescent="0.2">
      <c r="A9" s="104" t="s">
        <v>37</v>
      </c>
      <c r="B9" s="10" t="s">
        <v>490</v>
      </c>
      <c r="C9" s="10" t="s">
        <v>491</v>
      </c>
    </row>
    <row r="10" spans="1:3" ht="56.25" x14ac:dyDescent="0.2">
      <c r="A10" s="105" t="s">
        <v>925</v>
      </c>
      <c r="B10" s="104" t="s">
        <v>926</v>
      </c>
      <c r="C10" s="104" t="s">
        <v>927</v>
      </c>
    </row>
    <row r="11" spans="1:3" ht="56.25" x14ac:dyDescent="0.2">
      <c r="A11" s="104" t="s">
        <v>134</v>
      </c>
      <c r="B11" s="104" t="s">
        <v>483</v>
      </c>
      <c r="C11" s="104" t="s">
        <v>441</v>
      </c>
    </row>
    <row r="12" spans="1:3" ht="45" x14ac:dyDescent="0.2">
      <c r="A12" s="104" t="s">
        <v>107</v>
      </c>
      <c r="B12" s="104" t="s">
        <v>108</v>
      </c>
      <c r="C12" s="10"/>
    </row>
    <row r="13" spans="1:3" x14ac:dyDescent="0.2">
      <c r="A13" s="16" t="s">
        <v>7</v>
      </c>
      <c r="B13" s="67"/>
      <c r="C13" s="80"/>
    </row>
    <row r="14" spans="1:3" x14ac:dyDescent="0.2">
      <c r="A14" s="82" t="s">
        <v>928</v>
      </c>
      <c r="B14" s="67"/>
      <c r="C14" s="80"/>
    </row>
    <row r="15" spans="1:3" x14ac:dyDescent="0.2">
      <c r="A15" s="82" t="s">
        <v>929</v>
      </c>
      <c r="B15" s="67"/>
      <c r="C15" s="80"/>
    </row>
  </sheetData>
  <phoneticPr fontId="6" type="noConversion"/>
  <pageMargins left="0.34" right="0.37" top="0.984251969" bottom="0.984251969" header="0.4921259845" footer="0.492125984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F15"/>
  <sheetViews>
    <sheetView workbookViewId="0">
      <selection activeCell="A19" sqref="A19"/>
    </sheetView>
  </sheetViews>
  <sheetFormatPr baseColWidth="10" defaultRowHeight="12.75" x14ac:dyDescent="0.2"/>
  <cols>
    <col min="1" max="1" width="34.5703125" bestFit="1" customWidth="1"/>
    <col min="2" max="2" width="13.42578125" bestFit="1" customWidth="1"/>
    <col min="3" max="3" width="10" bestFit="1" customWidth="1"/>
    <col min="4" max="5" width="10.28515625" bestFit="1" customWidth="1"/>
    <col min="6" max="6" width="10.140625" bestFit="1" customWidth="1"/>
  </cols>
  <sheetData>
    <row r="1" spans="1:6" x14ac:dyDescent="0.2">
      <c r="A1" s="26" t="s">
        <v>1086</v>
      </c>
      <c r="C1" t="s">
        <v>1087</v>
      </c>
      <c r="E1" t="s">
        <v>892</v>
      </c>
      <c r="F1" s="83">
        <v>39778</v>
      </c>
    </row>
    <row r="2" spans="1:6" x14ac:dyDescent="0.2">
      <c r="D2" s="84">
        <f>SUM(D4:D10)/D15*100</f>
        <v>4.4303797468354427</v>
      </c>
      <c r="E2" t="s">
        <v>737</v>
      </c>
      <c r="F2" t="s">
        <v>434</v>
      </c>
    </row>
    <row r="3" spans="1:6" x14ac:dyDescent="0.2">
      <c r="A3" s="8" t="s">
        <v>546</v>
      </c>
      <c r="B3" s="8" t="s">
        <v>547</v>
      </c>
      <c r="C3" s="8" t="s">
        <v>548</v>
      </c>
      <c r="D3" s="8" t="s">
        <v>549</v>
      </c>
      <c r="E3" s="71"/>
    </row>
    <row r="4" spans="1:6" x14ac:dyDescent="0.2">
      <c r="A4" s="8" t="s">
        <v>786</v>
      </c>
      <c r="B4" s="8">
        <v>7</v>
      </c>
      <c r="C4" s="8">
        <v>0.04</v>
      </c>
      <c r="D4" s="8">
        <f t="shared" ref="D4:D14" si="0">B4*C4</f>
        <v>0.28000000000000003</v>
      </c>
      <c r="E4" s="146"/>
    </row>
    <row r="5" spans="1:6" x14ac:dyDescent="0.2">
      <c r="A5" s="8" t="s">
        <v>573</v>
      </c>
      <c r="B5" s="8">
        <v>10</v>
      </c>
      <c r="C5" s="8">
        <v>0.04</v>
      </c>
      <c r="D5" s="8">
        <f t="shared" si="0"/>
        <v>0.4</v>
      </c>
      <c r="E5" s="146"/>
    </row>
    <row r="6" spans="1:6" x14ac:dyDescent="0.2">
      <c r="A6" s="8" t="s">
        <v>829</v>
      </c>
      <c r="B6" s="8">
        <v>2</v>
      </c>
      <c r="C6" s="8">
        <v>0.04</v>
      </c>
      <c r="D6" s="8">
        <f t="shared" si="0"/>
        <v>0.08</v>
      </c>
      <c r="E6" s="146"/>
    </row>
    <row r="7" spans="1:6" x14ac:dyDescent="0.2">
      <c r="A7" s="8" t="s">
        <v>828</v>
      </c>
      <c r="B7" s="8">
        <v>3</v>
      </c>
      <c r="C7" s="8">
        <v>0.04</v>
      </c>
      <c r="D7" s="8">
        <f>B7*C7</f>
        <v>0.12</v>
      </c>
      <c r="E7" s="146"/>
    </row>
    <row r="8" spans="1:6" x14ac:dyDescent="0.2">
      <c r="A8" s="8" t="s">
        <v>2</v>
      </c>
      <c r="B8" s="8">
        <v>5</v>
      </c>
      <c r="C8" s="8">
        <v>0.04</v>
      </c>
      <c r="D8" s="8">
        <f>B8*C8</f>
        <v>0.2</v>
      </c>
      <c r="E8" s="146"/>
    </row>
    <row r="9" spans="1:6" x14ac:dyDescent="0.2">
      <c r="A9" s="8" t="s">
        <v>631</v>
      </c>
      <c r="B9" s="8">
        <v>4</v>
      </c>
      <c r="C9" s="8">
        <v>0.04</v>
      </c>
      <c r="D9" s="8">
        <f>B9*C9</f>
        <v>0.16</v>
      </c>
      <c r="E9" s="146"/>
    </row>
    <row r="10" spans="1:6" x14ac:dyDescent="0.2">
      <c r="A10" s="8" t="s">
        <v>583</v>
      </c>
      <c r="B10" s="8">
        <v>4</v>
      </c>
      <c r="C10" s="8">
        <v>0.04</v>
      </c>
      <c r="D10" s="8">
        <f>B10*C10</f>
        <v>0.16</v>
      </c>
      <c r="E10" s="146"/>
    </row>
    <row r="11" spans="1:6" x14ac:dyDescent="0.2">
      <c r="A11" s="8" t="s">
        <v>771</v>
      </c>
      <c r="B11" s="8">
        <v>10</v>
      </c>
      <c r="C11" s="8">
        <v>1</v>
      </c>
      <c r="D11" s="8">
        <f t="shared" si="0"/>
        <v>10</v>
      </c>
      <c r="E11" s="146"/>
    </row>
    <row r="12" spans="1:6" x14ac:dyDescent="0.2">
      <c r="A12" s="8" t="s">
        <v>772</v>
      </c>
      <c r="B12" s="8">
        <v>20</v>
      </c>
      <c r="C12" s="8">
        <v>1</v>
      </c>
      <c r="D12" s="8">
        <f t="shared" si="0"/>
        <v>20</v>
      </c>
      <c r="E12" s="146"/>
    </row>
    <row r="13" spans="1:6" x14ac:dyDescent="0.2">
      <c r="A13" s="8" t="s">
        <v>580</v>
      </c>
      <c r="B13" s="8">
        <v>0.2</v>
      </c>
      <c r="C13" s="8">
        <v>1</v>
      </c>
      <c r="D13" s="8">
        <f t="shared" si="0"/>
        <v>0.2</v>
      </c>
      <c r="E13" s="146"/>
    </row>
    <row r="14" spans="1:6" x14ac:dyDescent="0.2">
      <c r="A14" s="8" t="s">
        <v>1088</v>
      </c>
      <c r="B14" s="8">
        <v>0</v>
      </c>
      <c r="C14" s="8">
        <v>0.05</v>
      </c>
      <c r="D14" s="8">
        <f t="shared" si="0"/>
        <v>0</v>
      </c>
      <c r="E14" s="146"/>
    </row>
    <row r="15" spans="1:6" x14ac:dyDescent="0.2">
      <c r="A15" s="101" t="s">
        <v>574</v>
      </c>
      <c r="B15" s="8"/>
      <c r="C15" s="8"/>
      <c r="D15" s="8">
        <f>SUM(D4:D14)</f>
        <v>31.599999999999998</v>
      </c>
      <c r="E15" s="14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2"/>
  </sheetPr>
  <dimension ref="A1:D18"/>
  <sheetViews>
    <sheetView workbookViewId="0">
      <selection activeCell="A21" sqref="A21"/>
    </sheetView>
  </sheetViews>
  <sheetFormatPr baseColWidth="10" defaultRowHeight="12.75" x14ac:dyDescent="0.2"/>
  <cols>
    <col min="1" max="1" width="33" customWidth="1"/>
    <col min="2" max="2" width="26.42578125" customWidth="1"/>
    <col min="3" max="3" width="26.140625" customWidth="1"/>
  </cols>
  <sheetData>
    <row r="1" spans="1:4" x14ac:dyDescent="0.2">
      <c r="A1" t="s">
        <v>590</v>
      </c>
      <c r="B1" s="83">
        <v>39908</v>
      </c>
    </row>
    <row r="2" spans="1:4" x14ac:dyDescent="0.2">
      <c r="A2" t="s">
        <v>795</v>
      </c>
    </row>
    <row r="3" spans="1:4" x14ac:dyDescent="0.2">
      <c r="A3" s="26" t="s">
        <v>796</v>
      </c>
      <c r="B3" s="8" t="s">
        <v>603</v>
      </c>
      <c r="D3" s="9" t="s">
        <v>561</v>
      </c>
    </row>
    <row r="4" spans="1:4" ht="69.75" customHeight="1" x14ac:dyDescent="0.2">
      <c r="B4" s="8">
        <v>50</v>
      </c>
      <c r="D4" s="84">
        <f>SUM(D7:D15)/D18*100</f>
        <v>13.718411552346566</v>
      </c>
    </row>
    <row r="5" spans="1:4" x14ac:dyDescent="0.2">
      <c r="A5" s="8" t="s">
        <v>546</v>
      </c>
      <c r="B5" s="8" t="s">
        <v>547</v>
      </c>
      <c r="C5" s="8" t="s">
        <v>548</v>
      </c>
      <c r="D5" s="8" t="s">
        <v>549</v>
      </c>
    </row>
    <row r="6" spans="1:4" x14ac:dyDescent="0.2">
      <c r="A6" s="8" t="s">
        <v>797</v>
      </c>
      <c r="B6" s="8">
        <v>43</v>
      </c>
      <c r="C6" s="8">
        <v>1</v>
      </c>
      <c r="D6" s="8">
        <f>B6*C6</f>
        <v>43</v>
      </c>
    </row>
    <row r="7" spans="1:4" x14ac:dyDescent="0.2">
      <c r="A7" s="8" t="s">
        <v>607</v>
      </c>
      <c r="B7" s="8">
        <v>30</v>
      </c>
      <c r="C7" s="8">
        <v>0.04</v>
      </c>
      <c r="D7" s="8">
        <f>B7*C7</f>
        <v>1.2</v>
      </c>
    </row>
    <row r="8" spans="1:4" x14ac:dyDescent="0.2">
      <c r="A8" s="8" t="s">
        <v>713</v>
      </c>
      <c r="B8" s="8">
        <v>15</v>
      </c>
      <c r="C8" s="8">
        <v>0.04</v>
      </c>
      <c r="D8" s="8">
        <f>B8*C8</f>
        <v>0.6</v>
      </c>
    </row>
    <row r="9" spans="1:4" x14ac:dyDescent="0.2">
      <c r="A9" s="8" t="s">
        <v>609</v>
      </c>
      <c r="B9" s="8">
        <v>15</v>
      </c>
      <c r="C9" s="8">
        <v>0.04</v>
      </c>
      <c r="D9" s="8">
        <f>B9*C9</f>
        <v>0.6</v>
      </c>
    </row>
    <row r="10" spans="1:4" x14ac:dyDescent="0.2">
      <c r="A10" s="8" t="s">
        <v>798</v>
      </c>
      <c r="B10" s="8">
        <v>30</v>
      </c>
      <c r="C10" s="8">
        <v>0.04</v>
      </c>
      <c r="D10" s="8">
        <f t="shared" ref="D10:D16" si="0">B10*C10</f>
        <v>1.2</v>
      </c>
    </row>
    <row r="11" spans="1:4" x14ac:dyDescent="0.2">
      <c r="A11" s="8" t="s">
        <v>799</v>
      </c>
      <c r="B11" s="8">
        <v>15</v>
      </c>
      <c r="C11" s="8">
        <v>0.04</v>
      </c>
      <c r="D11" s="8">
        <f t="shared" si="0"/>
        <v>0.6</v>
      </c>
    </row>
    <row r="12" spans="1:4" x14ac:dyDescent="0.2">
      <c r="A12" s="8" t="s">
        <v>715</v>
      </c>
      <c r="B12" s="8">
        <v>30</v>
      </c>
      <c r="C12" s="8">
        <v>0.04</v>
      </c>
      <c r="D12" s="8">
        <f t="shared" si="0"/>
        <v>1.2</v>
      </c>
    </row>
    <row r="13" spans="1:4" x14ac:dyDescent="0.2">
      <c r="A13" s="8" t="s">
        <v>800</v>
      </c>
      <c r="B13" s="8">
        <v>20</v>
      </c>
      <c r="C13" s="8">
        <v>0.04</v>
      </c>
      <c r="D13" s="8">
        <f t="shared" si="0"/>
        <v>0.8</v>
      </c>
    </row>
    <row r="14" spans="1:4" x14ac:dyDescent="0.2">
      <c r="A14" s="8" t="s">
        <v>801</v>
      </c>
      <c r="B14" s="8">
        <v>15</v>
      </c>
      <c r="C14" s="8">
        <v>0.04</v>
      </c>
      <c r="D14" s="8">
        <f t="shared" si="0"/>
        <v>0.6</v>
      </c>
    </row>
    <row r="15" spans="1:4" x14ac:dyDescent="0.2">
      <c r="A15" s="8" t="s">
        <v>611</v>
      </c>
      <c r="B15" s="8">
        <v>20</v>
      </c>
      <c r="C15" s="8">
        <v>0.04</v>
      </c>
      <c r="D15" s="8">
        <f t="shared" si="0"/>
        <v>0.8</v>
      </c>
    </row>
    <row r="16" spans="1:4" x14ac:dyDescent="0.2">
      <c r="A16" s="8" t="s">
        <v>802</v>
      </c>
      <c r="B16" s="8">
        <v>20</v>
      </c>
      <c r="C16" s="8">
        <v>0.04</v>
      </c>
      <c r="D16" s="8">
        <f t="shared" si="0"/>
        <v>0.8</v>
      </c>
    </row>
    <row r="17" spans="1:4" x14ac:dyDescent="0.2">
      <c r="A17" s="8" t="s">
        <v>612</v>
      </c>
      <c r="B17" s="8">
        <v>4</v>
      </c>
      <c r="C17" s="8">
        <v>1</v>
      </c>
      <c r="D17" s="8">
        <f>B17*C17</f>
        <v>4</v>
      </c>
    </row>
    <row r="18" spans="1:4" x14ac:dyDescent="0.2">
      <c r="A18" s="8" t="s">
        <v>575</v>
      </c>
      <c r="B18" s="8"/>
      <c r="C18" s="8"/>
      <c r="D18" s="8">
        <f>SUM(D6:D17)</f>
        <v>55.400000000000006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2"/>
  </sheetPr>
  <dimension ref="A1:D10"/>
  <sheetViews>
    <sheetView workbookViewId="0">
      <selection sqref="A1:D10"/>
    </sheetView>
  </sheetViews>
  <sheetFormatPr baseColWidth="10" defaultRowHeight="12.75" x14ac:dyDescent="0.2"/>
  <cols>
    <col min="1" max="1" width="21" bestFit="1" customWidth="1"/>
    <col min="2" max="2" width="13.42578125" bestFit="1" customWidth="1"/>
  </cols>
  <sheetData>
    <row r="1" spans="1:4" x14ac:dyDescent="0.2">
      <c r="A1" s="26" t="s">
        <v>454</v>
      </c>
      <c r="B1" s="8" t="s">
        <v>588</v>
      </c>
      <c r="D1" t="s">
        <v>736</v>
      </c>
    </row>
    <row r="2" spans="1:4" x14ac:dyDescent="0.2">
      <c r="B2" s="93">
        <v>300</v>
      </c>
      <c r="C2" t="s">
        <v>545</v>
      </c>
      <c r="D2" s="84"/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674</v>
      </c>
      <c r="B4" s="8">
        <f>17*6</f>
        <v>102</v>
      </c>
      <c r="C4" s="8">
        <v>1</v>
      </c>
      <c r="D4" s="8">
        <f t="shared" ref="D4:D9" si="0">B4*C4</f>
        <v>102</v>
      </c>
    </row>
    <row r="5" spans="1:4" x14ac:dyDescent="0.2">
      <c r="A5" s="8" t="s">
        <v>738</v>
      </c>
      <c r="B5" s="8">
        <v>95</v>
      </c>
      <c r="C5" s="8">
        <v>1</v>
      </c>
      <c r="D5" s="8">
        <f t="shared" si="0"/>
        <v>95</v>
      </c>
    </row>
    <row r="6" spans="1:4" x14ac:dyDescent="0.2">
      <c r="A6" s="8" t="s">
        <v>803</v>
      </c>
      <c r="B6" s="8">
        <v>16</v>
      </c>
      <c r="C6" s="8">
        <v>1</v>
      </c>
      <c r="D6" s="8">
        <f t="shared" si="0"/>
        <v>16</v>
      </c>
    </row>
    <row r="7" spans="1:4" x14ac:dyDescent="0.2">
      <c r="A7" s="8" t="s">
        <v>804</v>
      </c>
      <c r="B7" s="8">
        <v>16</v>
      </c>
      <c r="C7" s="8">
        <v>1</v>
      </c>
      <c r="D7" s="8">
        <f t="shared" si="0"/>
        <v>16</v>
      </c>
    </row>
    <row r="8" spans="1:4" x14ac:dyDescent="0.2">
      <c r="A8" s="8" t="s">
        <v>678</v>
      </c>
      <c r="B8" s="8">
        <v>95</v>
      </c>
      <c r="C8" s="8">
        <v>1</v>
      </c>
      <c r="D8" s="8">
        <f t="shared" si="0"/>
        <v>95</v>
      </c>
    </row>
    <row r="9" spans="1:4" x14ac:dyDescent="0.2">
      <c r="A9" s="8" t="s">
        <v>740</v>
      </c>
      <c r="B9" s="8">
        <v>3</v>
      </c>
      <c r="C9" s="8">
        <v>0.04</v>
      </c>
      <c r="D9" s="8">
        <f t="shared" si="0"/>
        <v>0.12</v>
      </c>
    </row>
    <row r="10" spans="1:4" x14ac:dyDescent="0.2">
      <c r="A10" s="8" t="s">
        <v>575</v>
      </c>
      <c r="B10" s="8"/>
      <c r="C10" s="8"/>
      <c r="D10" s="8">
        <f>SUM(D4:D8)</f>
        <v>324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2"/>
  </sheetPr>
  <dimension ref="A2:D12"/>
  <sheetViews>
    <sheetView workbookViewId="0">
      <selection activeCell="A19" sqref="A19"/>
    </sheetView>
  </sheetViews>
  <sheetFormatPr baseColWidth="10" defaultRowHeight="12.75" x14ac:dyDescent="0.2"/>
  <cols>
    <col min="1" max="1" width="46" bestFit="1" customWidth="1"/>
    <col min="2" max="2" width="13.42578125" bestFit="1" customWidth="1"/>
    <col min="3" max="3" width="13.140625" bestFit="1" customWidth="1"/>
  </cols>
  <sheetData>
    <row r="2" spans="1:4" x14ac:dyDescent="0.2">
      <c r="A2" s="26" t="s">
        <v>805</v>
      </c>
      <c r="B2" t="s">
        <v>640</v>
      </c>
      <c r="C2" t="s">
        <v>641</v>
      </c>
      <c r="D2" s="83">
        <v>39779</v>
      </c>
    </row>
    <row r="3" spans="1:4" x14ac:dyDescent="0.2">
      <c r="B3">
        <f>SUM(D5:D11)</f>
        <v>6.4</v>
      </c>
      <c r="C3" t="s">
        <v>706</v>
      </c>
      <c r="D3" s="84">
        <f>SUM(D5:D9)/D12*100</f>
        <v>53.125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359</v>
      </c>
      <c r="B5" s="8">
        <v>15</v>
      </c>
      <c r="C5" s="8">
        <v>0.04</v>
      </c>
      <c r="D5" s="8">
        <f t="shared" ref="D5:D11" si="0">B5*C5</f>
        <v>0.6</v>
      </c>
    </row>
    <row r="6" spans="1:4" x14ac:dyDescent="0.2">
      <c r="A6" s="8" t="s">
        <v>476</v>
      </c>
      <c r="B6" s="8">
        <v>15</v>
      </c>
      <c r="C6" s="8">
        <v>0.04</v>
      </c>
      <c r="D6" s="8">
        <f t="shared" si="0"/>
        <v>0.6</v>
      </c>
    </row>
    <row r="7" spans="1:4" x14ac:dyDescent="0.2">
      <c r="A7" s="8" t="s">
        <v>4</v>
      </c>
      <c r="B7" s="8">
        <v>15</v>
      </c>
      <c r="C7" s="8">
        <v>0.04</v>
      </c>
      <c r="D7" s="8">
        <f t="shared" si="0"/>
        <v>0.6</v>
      </c>
    </row>
    <row r="8" spans="1:4" x14ac:dyDescent="0.2">
      <c r="A8" s="8" t="s">
        <v>644</v>
      </c>
      <c r="B8" s="8">
        <v>25</v>
      </c>
      <c r="C8" s="8">
        <v>0.04</v>
      </c>
      <c r="D8" s="8">
        <f t="shared" si="0"/>
        <v>1</v>
      </c>
    </row>
    <row r="9" spans="1:4" x14ac:dyDescent="0.2">
      <c r="A9" s="8" t="s">
        <v>620</v>
      </c>
      <c r="B9" s="8">
        <v>15</v>
      </c>
      <c r="C9" s="8">
        <v>0.04</v>
      </c>
      <c r="D9" s="8">
        <f t="shared" si="0"/>
        <v>0.6</v>
      </c>
    </row>
    <row r="10" spans="1:4" x14ac:dyDescent="0.2">
      <c r="A10" s="8" t="s">
        <v>806</v>
      </c>
      <c r="B10" s="8">
        <v>1.5</v>
      </c>
      <c r="C10" s="8">
        <v>1</v>
      </c>
      <c r="D10" s="8">
        <f t="shared" si="0"/>
        <v>1.5</v>
      </c>
    </row>
    <row r="11" spans="1:4" x14ac:dyDescent="0.2">
      <c r="A11" s="8" t="s">
        <v>708</v>
      </c>
      <c r="B11" s="8">
        <v>1.5</v>
      </c>
      <c r="C11" s="8">
        <v>1</v>
      </c>
      <c r="D11" s="8">
        <f t="shared" si="0"/>
        <v>1.5</v>
      </c>
    </row>
    <row r="12" spans="1:4" x14ac:dyDescent="0.2">
      <c r="A12" s="8" t="s">
        <v>575</v>
      </c>
      <c r="B12" s="8"/>
      <c r="C12" s="8"/>
      <c r="D12" s="88">
        <f>SUM(D5:D11)</f>
        <v>6.4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2"/>
  </sheetPr>
  <dimension ref="A1:D14"/>
  <sheetViews>
    <sheetView workbookViewId="0">
      <selection activeCell="A20" sqref="A20"/>
    </sheetView>
  </sheetViews>
  <sheetFormatPr baseColWidth="10" defaultRowHeight="12.75" x14ac:dyDescent="0.2"/>
  <cols>
    <col min="1" max="1" width="40.85546875" bestFit="1" customWidth="1"/>
    <col min="2" max="2" width="19" customWidth="1"/>
    <col min="3" max="3" width="10.140625" customWidth="1"/>
  </cols>
  <sheetData>
    <row r="1" spans="1:4" x14ac:dyDescent="0.2">
      <c r="A1" s="26" t="s">
        <v>807</v>
      </c>
      <c r="B1" s="8" t="s">
        <v>544</v>
      </c>
    </row>
    <row r="2" spans="1:4" ht="61.5" customHeight="1" x14ac:dyDescent="0.2">
      <c r="B2" s="8">
        <f>SUM(B4:B5)</f>
        <v>85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579</v>
      </c>
      <c r="B4" s="8">
        <v>25</v>
      </c>
      <c r="C4" s="8">
        <v>1</v>
      </c>
      <c r="D4" s="8">
        <f t="shared" ref="D4:D12" si="0">B4*C4</f>
        <v>25</v>
      </c>
    </row>
    <row r="5" spans="1:4" x14ac:dyDescent="0.2">
      <c r="A5" s="8" t="s">
        <v>565</v>
      </c>
      <c r="B5" s="8">
        <v>60</v>
      </c>
      <c r="C5" s="8">
        <v>1</v>
      </c>
      <c r="D5" s="8">
        <f t="shared" si="0"/>
        <v>60</v>
      </c>
    </row>
    <row r="6" spans="1:4" x14ac:dyDescent="0.2">
      <c r="A6" s="8" t="s">
        <v>580</v>
      </c>
      <c r="B6" s="8">
        <v>0.5</v>
      </c>
      <c r="C6" s="8">
        <v>1</v>
      </c>
      <c r="D6" s="8">
        <f t="shared" si="0"/>
        <v>0.5</v>
      </c>
    </row>
    <row r="7" spans="1:4" x14ac:dyDescent="0.2">
      <c r="A7" s="8" t="s">
        <v>808</v>
      </c>
      <c r="B7" s="8">
        <v>80</v>
      </c>
      <c r="C7" s="8">
        <v>0.04</v>
      </c>
      <c r="D7" s="8">
        <f t="shared" si="0"/>
        <v>3.2</v>
      </c>
    </row>
    <row r="8" spans="1:4" x14ac:dyDescent="0.2">
      <c r="A8" s="8" t="s">
        <v>809</v>
      </c>
      <c r="B8" s="8">
        <v>80</v>
      </c>
      <c r="C8" s="8">
        <v>0.04</v>
      </c>
      <c r="D8" s="8">
        <f t="shared" si="0"/>
        <v>3.2</v>
      </c>
    </row>
    <row r="9" spans="1:4" x14ac:dyDescent="0.2">
      <c r="A9" s="8" t="s">
        <v>810</v>
      </c>
      <c r="B9" s="8">
        <v>80</v>
      </c>
      <c r="C9" s="8">
        <v>0.04</v>
      </c>
      <c r="D9" s="8">
        <f t="shared" si="0"/>
        <v>3.2</v>
      </c>
    </row>
    <row r="10" spans="1:4" x14ac:dyDescent="0.2">
      <c r="A10" s="8" t="s">
        <v>717</v>
      </c>
      <c r="B10" s="8">
        <v>20</v>
      </c>
      <c r="C10" s="8">
        <v>0.04</v>
      </c>
      <c r="D10" s="8">
        <f t="shared" si="0"/>
        <v>0.8</v>
      </c>
    </row>
    <row r="11" spans="1:4" x14ac:dyDescent="0.2">
      <c r="A11" s="8" t="s">
        <v>811</v>
      </c>
      <c r="B11" s="8">
        <v>2.5</v>
      </c>
      <c r="C11" s="8">
        <v>1</v>
      </c>
      <c r="D11" s="8">
        <f t="shared" si="0"/>
        <v>2.5</v>
      </c>
    </row>
    <row r="12" spans="1:4" x14ac:dyDescent="0.2">
      <c r="A12" s="8" t="s">
        <v>812</v>
      </c>
      <c r="B12" s="8">
        <v>2.5</v>
      </c>
      <c r="C12" s="8">
        <v>1</v>
      </c>
      <c r="D12" s="8">
        <f t="shared" si="0"/>
        <v>2.5</v>
      </c>
    </row>
    <row r="13" spans="1:4" x14ac:dyDescent="0.2">
      <c r="A13" s="8" t="s">
        <v>575</v>
      </c>
      <c r="B13" s="8"/>
      <c r="C13" s="8"/>
      <c r="D13" s="8">
        <f>SUM(D4:D10)</f>
        <v>95.9</v>
      </c>
    </row>
    <row r="14" spans="1:4" x14ac:dyDescent="0.2">
      <c r="A14" s="33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2"/>
  </sheetPr>
  <dimension ref="A2:D19"/>
  <sheetViews>
    <sheetView workbookViewId="0">
      <selection activeCell="B26" sqref="B26"/>
    </sheetView>
  </sheetViews>
  <sheetFormatPr baseColWidth="10" defaultRowHeight="12.75" x14ac:dyDescent="0.2"/>
  <cols>
    <col min="1" max="1" width="39.42578125" customWidth="1"/>
    <col min="2" max="2" width="22.7109375" customWidth="1"/>
    <col min="3" max="3" width="8.28515625" customWidth="1"/>
    <col min="4" max="4" width="16.5703125" bestFit="1" customWidth="1"/>
  </cols>
  <sheetData>
    <row r="2" spans="1:4" x14ac:dyDescent="0.2">
      <c r="A2" s="26" t="s">
        <v>813</v>
      </c>
      <c r="B2" s="8" t="s">
        <v>603</v>
      </c>
      <c r="D2" s="9" t="s">
        <v>561</v>
      </c>
    </row>
    <row r="3" spans="1:4" ht="55.5" customHeight="1" x14ac:dyDescent="0.2">
      <c r="B3" s="8">
        <v>50</v>
      </c>
      <c r="D3" s="84">
        <f>SUM(D7:D15)/D18*100</f>
        <v>12.890625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454</v>
      </c>
      <c r="B5" s="8">
        <v>40</v>
      </c>
      <c r="C5" s="8">
        <v>1</v>
      </c>
      <c r="D5" s="8">
        <f t="shared" ref="D5:D17" si="0">B5*C5</f>
        <v>40</v>
      </c>
    </row>
    <row r="6" spans="1:4" x14ac:dyDescent="0.2">
      <c r="A6" s="8"/>
      <c r="B6" s="8"/>
      <c r="C6" s="8"/>
      <c r="D6" s="8"/>
    </row>
    <row r="7" spans="1:4" x14ac:dyDescent="0.2">
      <c r="A7" s="8" t="s">
        <v>9</v>
      </c>
      <c r="B7" s="8">
        <v>15</v>
      </c>
      <c r="C7" s="8">
        <v>0.04</v>
      </c>
      <c r="D7" s="8">
        <f t="shared" si="0"/>
        <v>0.6</v>
      </c>
    </row>
    <row r="8" spans="1:4" x14ac:dyDescent="0.2">
      <c r="A8" s="8" t="s">
        <v>516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88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8" t="s">
        <v>342</v>
      </c>
      <c r="B10" s="8">
        <v>25</v>
      </c>
      <c r="C10" s="8">
        <v>0.04</v>
      </c>
      <c r="D10" s="8">
        <f t="shared" si="0"/>
        <v>1</v>
      </c>
    </row>
    <row r="11" spans="1:4" x14ac:dyDescent="0.2">
      <c r="A11" s="8" t="s">
        <v>762</v>
      </c>
      <c r="B11" s="8">
        <v>10</v>
      </c>
      <c r="C11" s="8">
        <v>0.04</v>
      </c>
      <c r="D11" s="8">
        <f t="shared" si="0"/>
        <v>0.4</v>
      </c>
    </row>
    <row r="12" spans="1:4" x14ac:dyDescent="0.2">
      <c r="A12" s="8" t="s">
        <v>519</v>
      </c>
      <c r="B12" s="8">
        <v>25</v>
      </c>
      <c r="C12" s="8">
        <v>0.04</v>
      </c>
      <c r="D12" s="8">
        <f t="shared" si="0"/>
        <v>1</v>
      </c>
    </row>
    <row r="13" spans="1:4" x14ac:dyDescent="0.2">
      <c r="A13" s="8" t="s">
        <v>814</v>
      </c>
      <c r="B13" s="8">
        <v>20</v>
      </c>
      <c r="C13" s="8">
        <v>0.04</v>
      </c>
      <c r="D13" s="8">
        <f t="shared" si="0"/>
        <v>0.8</v>
      </c>
    </row>
    <row r="14" spans="1:4" x14ac:dyDescent="0.2">
      <c r="A14" s="8" t="s">
        <v>514</v>
      </c>
      <c r="B14" s="8">
        <v>15</v>
      </c>
      <c r="C14" s="8">
        <v>0.04</v>
      </c>
      <c r="D14" s="8">
        <f t="shared" si="0"/>
        <v>0.6</v>
      </c>
    </row>
    <row r="15" spans="1:4" x14ac:dyDescent="0.2">
      <c r="A15" s="8" t="s">
        <v>815</v>
      </c>
      <c r="B15" s="8">
        <v>15</v>
      </c>
      <c r="C15" s="8">
        <v>0.04</v>
      </c>
      <c r="D15" s="8">
        <f t="shared" si="0"/>
        <v>0.6</v>
      </c>
    </row>
    <row r="16" spans="1:4" x14ac:dyDescent="0.2">
      <c r="A16" s="8" t="s">
        <v>521</v>
      </c>
      <c r="B16" s="8">
        <v>15</v>
      </c>
      <c r="C16" s="8">
        <v>0.04</v>
      </c>
      <c r="D16" s="8">
        <f>B16*C16</f>
        <v>0.6</v>
      </c>
    </row>
    <row r="17" spans="1:4" x14ac:dyDescent="0.2">
      <c r="A17" s="8" t="s">
        <v>612</v>
      </c>
      <c r="B17" s="8">
        <v>4</v>
      </c>
      <c r="C17" s="8">
        <v>1</v>
      </c>
      <c r="D17" s="8">
        <f t="shared" si="0"/>
        <v>4</v>
      </c>
    </row>
    <row r="18" spans="1:4" x14ac:dyDescent="0.2">
      <c r="A18" s="8" t="s">
        <v>575</v>
      </c>
      <c r="B18" s="8"/>
      <c r="C18" s="8"/>
      <c r="D18" s="8">
        <f>SUM(D5:D17)</f>
        <v>51.199999999999996</v>
      </c>
    </row>
    <row r="19" spans="1:4" x14ac:dyDescent="0.2">
      <c r="A19" s="33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2"/>
  </sheetPr>
  <dimension ref="A2:D19"/>
  <sheetViews>
    <sheetView workbookViewId="0">
      <selection activeCell="A2" sqref="A2"/>
    </sheetView>
  </sheetViews>
  <sheetFormatPr baseColWidth="10" defaultRowHeight="12.75" x14ac:dyDescent="0.2"/>
  <cols>
    <col min="1" max="1" width="29.28515625" customWidth="1"/>
    <col min="2" max="2" width="13.42578125" bestFit="1" customWidth="1"/>
    <col min="3" max="3" width="6.7109375" bestFit="1" customWidth="1"/>
    <col min="4" max="4" width="16.5703125" bestFit="1" customWidth="1"/>
  </cols>
  <sheetData>
    <row r="2" spans="1:4" ht="38.25" x14ac:dyDescent="0.2">
      <c r="A2" s="60" t="s">
        <v>1073</v>
      </c>
      <c r="B2" s="8" t="s">
        <v>603</v>
      </c>
      <c r="D2" s="9" t="s">
        <v>561</v>
      </c>
    </row>
    <row r="3" spans="1:4" x14ac:dyDescent="0.2">
      <c r="B3" s="8">
        <v>10</v>
      </c>
      <c r="D3" s="84">
        <f>SUM(D6:D15)/D19*100</f>
        <v>59.677419354838705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/>
      <c r="B5" s="8"/>
      <c r="C5" s="8"/>
      <c r="D5" s="8"/>
    </row>
    <row r="6" spans="1:4" x14ac:dyDescent="0.2">
      <c r="A6" s="8" t="s">
        <v>9</v>
      </c>
      <c r="B6" s="8">
        <v>15</v>
      </c>
      <c r="C6" s="8">
        <v>0.04</v>
      </c>
      <c r="D6" s="8">
        <f t="shared" ref="D6:D18" si="0">B6*C6</f>
        <v>0.6</v>
      </c>
    </row>
    <row r="7" spans="1:4" x14ac:dyDescent="0.2">
      <c r="A7" s="8" t="s">
        <v>516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8" t="s">
        <v>88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342</v>
      </c>
      <c r="B9" s="8">
        <v>25</v>
      </c>
      <c r="C9" s="8">
        <v>0.04</v>
      </c>
      <c r="D9" s="8">
        <f t="shared" si="0"/>
        <v>1</v>
      </c>
    </row>
    <row r="10" spans="1:4" x14ac:dyDescent="0.2">
      <c r="A10" s="8" t="s">
        <v>762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8" t="s">
        <v>519</v>
      </c>
      <c r="B11" s="8">
        <v>25</v>
      </c>
      <c r="C11" s="8">
        <v>0.04</v>
      </c>
      <c r="D11" s="8">
        <f t="shared" si="0"/>
        <v>1</v>
      </c>
    </row>
    <row r="12" spans="1:4" x14ac:dyDescent="0.2">
      <c r="A12" s="8" t="s">
        <v>814</v>
      </c>
      <c r="B12" s="8">
        <v>15</v>
      </c>
      <c r="C12" s="8">
        <v>0.04</v>
      </c>
      <c r="D12" s="8">
        <f t="shared" si="0"/>
        <v>0.6</v>
      </c>
    </row>
    <row r="13" spans="1:4" x14ac:dyDescent="0.2">
      <c r="A13" s="8" t="s">
        <v>514</v>
      </c>
      <c r="B13" s="8">
        <v>20</v>
      </c>
      <c r="C13" s="8">
        <v>0.04</v>
      </c>
      <c r="D13" s="8">
        <f t="shared" si="0"/>
        <v>0.8</v>
      </c>
    </row>
    <row r="14" spans="1:4" x14ac:dyDescent="0.2">
      <c r="A14" s="8" t="s">
        <v>815</v>
      </c>
      <c r="B14" s="8">
        <v>15</v>
      </c>
      <c r="C14" s="8">
        <v>0.04</v>
      </c>
      <c r="D14" s="8">
        <f t="shared" si="0"/>
        <v>0.6</v>
      </c>
    </row>
    <row r="15" spans="1:4" x14ac:dyDescent="0.2">
      <c r="A15" s="8" t="s">
        <v>521</v>
      </c>
      <c r="B15" s="8">
        <v>30</v>
      </c>
      <c r="C15" s="8">
        <v>0.04</v>
      </c>
      <c r="D15" s="8">
        <f>B15*C15</f>
        <v>1.2</v>
      </c>
    </row>
    <row r="16" spans="1:4" x14ac:dyDescent="0.2">
      <c r="A16" s="8" t="s">
        <v>1071</v>
      </c>
      <c r="B16" s="8">
        <v>0</v>
      </c>
      <c r="C16" s="8">
        <v>0.04</v>
      </c>
      <c r="D16" s="8">
        <f>B16*C16</f>
        <v>0</v>
      </c>
    </row>
    <row r="17" spans="1:4" x14ac:dyDescent="0.2">
      <c r="A17" s="8" t="s">
        <v>1072</v>
      </c>
      <c r="B17" s="8">
        <v>3</v>
      </c>
      <c r="C17" s="8">
        <v>1</v>
      </c>
      <c r="D17" s="8">
        <f>B17*C17</f>
        <v>3</v>
      </c>
    </row>
    <row r="18" spans="1:4" x14ac:dyDescent="0.2">
      <c r="A18" s="8" t="s">
        <v>612</v>
      </c>
      <c r="B18" s="8">
        <v>2</v>
      </c>
      <c r="C18" s="8">
        <v>1</v>
      </c>
      <c r="D18" s="8">
        <f t="shared" si="0"/>
        <v>2</v>
      </c>
    </row>
    <row r="19" spans="1:4" x14ac:dyDescent="0.2">
      <c r="A19" s="8" t="s">
        <v>575</v>
      </c>
      <c r="B19" s="8"/>
      <c r="C19" s="8"/>
      <c r="D19" s="93">
        <f>SUM(D5:D18)</f>
        <v>12.399999999999999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6:D22"/>
  <sheetViews>
    <sheetView workbookViewId="0">
      <selection activeCell="C27" sqref="C27"/>
    </sheetView>
  </sheetViews>
  <sheetFormatPr baseColWidth="10" defaultRowHeight="12.75" x14ac:dyDescent="0.2"/>
  <cols>
    <col min="1" max="1" width="29.425781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6" spans="1:4" x14ac:dyDescent="0.2">
      <c r="A6" s="26" t="s">
        <v>304</v>
      </c>
      <c r="B6" s="8" t="s">
        <v>544</v>
      </c>
      <c r="D6" s="9" t="s">
        <v>561</v>
      </c>
    </row>
    <row r="7" spans="1:4" x14ac:dyDescent="0.2">
      <c r="B7" s="8">
        <f>SUM(B9:B12)</f>
        <v>98</v>
      </c>
      <c r="D7" s="84">
        <f>SUM(D13:D21)/D22*100</f>
        <v>3.0470914127423816</v>
      </c>
    </row>
    <row r="8" spans="1:4" x14ac:dyDescent="0.2">
      <c r="A8" s="8" t="s">
        <v>546</v>
      </c>
      <c r="B8" s="8" t="s">
        <v>547</v>
      </c>
      <c r="C8" s="8" t="s">
        <v>548</v>
      </c>
      <c r="D8" s="8" t="s">
        <v>549</v>
      </c>
    </row>
    <row r="9" spans="1:4" x14ac:dyDescent="0.2">
      <c r="A9" s="8" t="s">
        <v>562</v>
      </c>
      <c r="B9" s="8">
        <v>20</v>
      </c>
      <c r="C9" s="8">
        <v>1</v>
      </c>
      <c r="D9" s="8">
        <f t="shared" ref="D9:D21" si="0">B9*C9</f>
        <v>20</v>
      </c>
    </row>
    <row r="10" spans="1:4" x14ac:dyDescent="0.2">
      <c r="A10" s="8" t="s">
        <v>563</v>
      </c>
      <c r="B10" s="8">
        <v>3</v>
      </c>
      <c r="C10" s="8">
        <v>1</v>
      </c>
      <c r="D10" s="8">
        <f t="shared" si="0"/>
        <v>3</v>
      </c>
    </row>
    <row r="11" spans="1:4" x14ac:dyDescent="0.2">
      <c r="A11" s="8" t="s">
        <v>564</v>
      </c>
      <c r="B11" s="8">
        <v>20</v>
      </c>
      <c r="C11" s="8">
        <v>1</v>
      </c>
      <c r="D11" s="8">
        <f t="shared" si="0"/>
        <v>20</v>
      </c>
    </row>
    <row r="12" spans="1:4" x14ac:dyDescent="0.2">
      <c r="A12" s="8" t="s">
        <v>565</v>
      </c>
      <c r="B12" s="8">
        <v>55</v>
      </c>
      <c r="C12" s="8">
        <v>1</v>
      </c>
      <c r="D12" s="8">
        <f t="shared" si="0"/>
        <v>55</v>
      </c>
    </row>
    <row r="13" spans="1:4" x14ac:dyDescent="0.2">
      <c r="A13" s="8" t="s">
        <v>566</v>
      </c>
      <c r="B13" s="8">
        <v>15</v>
      </c>
      <c r="C13" s="8">
        <v>0.04</v>
      </c>
      <c r="D13" s="8">
        <f t="shared" si="0"/>
        <v>0.6</v>
      </c>
    </row>
    <row r="14" spans="1:4" x14ac:dyDescent="0.2">
      <c r="A14" s="8" t="s">
        <v>567</v>
      </c>
      <c r="B14" s="8">
        <v>5</v>
      </c>
      <c r="C14" s="8">
        <v>0.04</v>
      </c>
      <c r="D14" s="8">
        <f t="shared" si="0"/>
        <v>0.2</v>
      </c>
    </row>
    <row r="15" spans="1:4" x14ac:dyDescent="0.2">
      <c r="A15" s="8" t="s">
        <v>568</v>
      </c>
      <c r="B15" s="8">
        <v>10</v>
      </c>
      <c r="C15" s="8">
        <v>0.04</v>
      </c>
      <c r="D15" s="8">
        <f t="shared" si="0"/>
        <v>0.4</v>
      </c>
    </row>
    <row r="16" spans="1:4" x14ac:dyDescent="0.2">
      <c r="A16" s="8" t="s">
        <v>569</v>
      </c>
      <c r="B16" s="8">
        <v>4</v>
      </c>
      <c r="C16" s="8">
        <v>0.04</v>
      </c>
      <c r="D16" s="8">
        <f t="shared" si="0"/>
        <v>0.16</v>
      </c>
    </row>
    <row r="17" spans="1:4" x14ac:dyDescent="0.2">
      <c r="A17" s="8" t="s">
        <v>570</v>
      </c>
      <c r="B17" s="8">
        <v>5</v>
      </c>
      <c r="C17" s="8">
        <v>0.04</v>
      </c>
      <c r="D17" s="8">
        <f t="shared" si="0"/>
        <v>0.2</v>
      </c>
    </row>
    <row r="18" spans="1:4" x14ac:dyDescent="0.2">
      <c r="A18" s="8" t="s">
        <v>571</v>
      </c>
      <c r="B18" s="8">
        <v>10</v>
      </c>
      <c r="C18" s="8">
        <v>0.04</v>
      </c>
      <c r="D18" s="8">
        <f t="shared" si="0"/>
        <v>0.4</v>
      </c>
    </row>
    <row r="19" spans="1:4" x14ac:dyDescent="0.2">
      <c r="A19" s="8" t="s">
        <v>572</v>
      </c>
      <c r="B19" s="8">
        <v>10</v>
      </c>
      <c r="C19" s="8">
        <v>0.04</v>
      </c>
      <c r="D19" s="8">
        <f t="shared" si="0"/>
        <v>0.4</v>
      </c>
    </row>
    <row r="20" spans="1:4" x14ac:dyDescent="0.2">
      <c r="A20" s="8" t="s">
        <v>573</v>
      </c>
      <c r="B20" s="8">
        <v>8</v>
      </c>
      <c r="C20" s="8">
        <v>0.04</v>
      </c>
      <c r="D20" s="8">
        <f t="shared" si="0"/>
        <v>0.32</v>
      </c>
    </row>
    <row r="21" spans="1:4" x14ac:dyDescent="0.2">
      <c r="A21" s="8" t="s">
        <v>554</v>
      </c>
      <c r="B21" s="8">
        <v>10</v>
      </c>
      <c r="C21" s="8">
        <v>0.04</v>
      </c>
      <c r="D21" s="8">
        <f t="shared" si="0"/>
        <v>0.4</v>
      </c>
    </row>
    <row r="22" spans="1:4" x14ac:dyDescent="0.2">
      <c r="C22" s="47" t="s">
        <v>574</v>
      </c>
      <c r="D22" s="85">
        <f>SUM(D9:D21)</f>
        <v>101.08000000000001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2"/>
  </sheetPr>
  <dimension ref="A1:D15"/>
  <sheetViews>
    <sheetView workbookViewId="0">
      <selection activeCell="A22" sqref="A22"/>
    </sheetView>
  </sheetViews>
  <sheetFormatPr baseColWidth="10" defaultRowHeight="12.75" x14ac:dyDescent="0.2"/>
  <cols>
    <col min="1" max="1" width="46.7109375" bestFit="1" customWidth="1"/>
    <col min="2" max="2" width="13.42578125" bestFit="1" customWidth="1"/>
    <col min="3" max="3" width="6.7109375" bestFit="1" customWidth="1"/>
    <col min="4" max="4" width="13.140625" bestFit="1" customWidth="1"/>
  </cols>
  <sheetData>
    <row r="1" spans="1:4" x14ac:dyDescent="0.2">
      <c r="A1" s="12"/>
      <c r="B1" s="1"/>
      <c r="C1" s="1"/>
    </row>
    <row r="2" spans="1:4" x14ac:dyDescent="0.2">
      <c r="A2" s="26" t="s">
        <v>816</v>
      </c>
      <c r="B2" s="8" t="s">
        <v>588</v>
      </c>
      <c r="D2" t="s">
        <v>706</v>
      </c>
    </row>
    <row r="3" spans="1:4" ht="60" customHeight="1" x14ac:dyDescent="0.2">
      <c r="B3" s="8">
        <v>30</v>
      </c>
      <c r="D3" s="84">
        <f>SUM(D8:D14)/D15*100</f>
        <v>12.700534759358289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648</v>
      </c>
      <c r="B5" s="8">
        <v>23</v>
      </c>
      <c r="C5" s="8">
        <v>1</v>
      </c>
      <c r="D5" s="8">
        <f t="shared" ref="D5:D14" si="0">B5*C5</f>
        <v>23</v>
      </c>
    </row>
    <row r="6" spans="1:4" x14ac:dyDescent="0.2">
      <c r="A6" s="8" t="s">
        <v>817</v>
      </c>
      <c r="B6" s="8">
        <v>3</v>
      </c>
      <c r="C6" s="8">
        <v>1</v>
      </c>
      <c r="D6" s="8">
        <f t="shared" si="0"/>
        <v>3</v>
      </c>
    </row>
    <row r="7" spans="1:4" x14ac:dyDescent="0.2">
      <c r="A7" s="8" t="s">
        <v>818</v>
      </c>
      <c r="B7" s="8">
        <v>3</v>
      </c>
      <c r="C7" s="8">
        <v>0.04</v>
      </c>
      <c r="D7" s="8">
        <f t="shared" si="0"/>
        <v>0.12</v>
      </c>
    </row>
    <row r="8" spans="1:4" x14ac:dyDescent="0.2">
      <c r="A8" s="8" t="s">
        <v>714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8" t="s">
        <v>819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8" t="s">
        <v>746</v>
      </c>
      <c r="B10" s="8">
        <v>5</v>
      </c>
      <c r="C10" s="8">
        <v>0.04</v>
      </c>
      <c r="D10" s="8">
        <f t="shared" si="0"/>
        <v>0.2</v>
      </c>
    </row>
    <row r="11" spans="1:4" x14ac:dyDescent="0.2">
      <c r="A11" s="8" t="s">
        <v>747</v>
      </c>
      <c r="B11" s="8">
        <v>10</v>
      </c>
      <c r="C11" s="8">
        <v>0.04</v>
      </c>
      <c r="D11" s="8">
        <f t="shared" si="0"/>
        <v>0.4</v>
      </c>
    </row>
    <row r="12" spans="1:4" x14ac:dyDescent="0.2">
      <c r="A12" s="8" t="s">
        <v>705</v>
      </c>
      <c r="B12" s="8">
        <v>35</v>
      </c>
      <c r="C12" s="8">
        <v>0.04</v>
      </c>
      <c r="D12" s="8">
        <f t="shared" si="0"/>
        <v>1.4000000000000001</v>
      </c>
    </row>
    <row r="13" spans="1:4" x14ac:dyDescent="0.2">
      <c r="A13" s="8" t="s">
        <v>625</v>
      </c>
      <c r="B13" s="8">
        <v>10</v>
      </c>
      <c r="C13" s="8">
        <v>0.04</v>
      </c>
      <c r="D13" s="8">
        <f t="shared" si="0"/>
        <v>0.4</v>
      </c>
    </row>
    <row r="14" spans="1:4" x14ac:dyDescent="0.2">
      <c r="A14" s="8" t="s">
        <v>820</v>
      </c>
      <c r="B14" s="8">
        <v>15</v>
      </c>
      <c r="C14" s="8">
        <v>0.04</v>
      </c>
      <c r="D14" s="8">
        <f t="shared" si="0"/>
        <v>0.6</v>
      </c>
    </row>
    <row r="15" spans="1:4" x14ac:dyDescent="0.2">
      <c r="A15" s="8" t="s">
        <v>575</v>
      </c>
      <c r="B15" s="8"/>
      <c r="C15" s="8"/>
      <c r="D15" s="8">
        <f>SUM(D5:D14)</f>
        <v>29.919999999999995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9E7A7"/>
  </sheetPr>
  <dimension ref="A1:D12"/>
  <sheetViews>
    <sheetView workbookViewId="0">
      <selection activeCell="D18" sqref="D18"/>
    </sheetView>
  </sheetViews>
  <sheetFormatPr baseColWidth="10" defaultRowHeight="12.75" x14ac:dyDescent="0.2"/>
  <cols>
    <col min="1" max="1" width="37.140625" bestFit="1" customWidth="1"/>
  </cols>
  <sheetData>
    <row r="1" spans="1:4" x14ac:dyDescent="0.2">
      <c r="A1" s="26" t="s">
        <v>1066</v>
      </c>
      <c r="B1" s="8" t="s">
        <v>588</v>
      </c>
      <c r="D1" t="s">
        <v>706</v>
      </c>
    </row>
    <row r="2" spans="1:4" x14ac:dyDescent="0.2">
      <c r="B2" s="8">
        <v>10</v>
      </c>
      <c r="D2" s="84">
        <f>SUM(D6:D11)/D12*100</f>
        <v>54.54545454545454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/>
      <c r="B4" s="8"/>
      <c r="C4" s="8"/>
      <c r="D4" s="8"/>
    </row>
    <row r="5" spans="1:4" x14ac:dyDescent="0.2">
      <c r="A5" s="8" t="s">
        <v>1067</v>
      </c>
      <c r="B5" s="8">
        <v>5</v>
      </c>
      <c r="C5" s="8">
        <v>1</v>
      </c>
      <c r="D5" s="8">
        <f t="shared" ref="D5:D10" si="0">B5*C5</f>
        <v>5</v>
      </c>
    </row>
    <row r="6" spans="1:4" x14ac:dyDescent="0.2">
      <c r="A6" s="8" t="s">
        <v>519</v>
      </c>
      <c r="B6" s="8">
        <v>30</v>
      </c>
      <c r="C6" s="8">
        <v>0.04</v>
      </c>
      <c r="D6" s="8">
        <f t="shared" si="0"/>
        <v>1.2</v>
      </c>
    </row>
    <row r="7" spans="1:4" x14ac:dyDescent="0.2">
      <c r="A7" s="8" t="s">
        <v>1068</v>
      </c>
      <c r="B7" s="8">
        <v>30</v>
      </c>
      <c r="C7" s="8">
        <v>0.04</v>
      </c>
      <c r="D7" s="8">
        <f t="shared" si="0"/>
        <v>1.2</v>
      </c>
    </row>
    <row r="8" spans="1:4" x14ac:dyDescent="0.2">
      <c r="A8" s="8" t="s">
        <v>705</v>
      </c>
      <c r="B8" s="8">
        <v>30</v>
      </c>
      <c r="C8" s="8">
        <v>0.04</v>
      </c>
      <c r="D8" s="8">
        <f t="shared" si="0"/>
        <v>1.2</v>
      </c>
    </row>
    <row r="9" spans="1:4" x14ac:dyDescent="0.2">
      <c r="A9" s="8" t="s">
        <v>625</v>
      </c>
      <c r="B9" s="8">
        <v>40</v>
      </c>
      <c r="C9" s="8">
        <v>0.04</v>
      </c>
      <c r="D9" s="8">
        <f t="shared" si="0"/>
        <v>1.6</v>
      </c>
    </row>
    <row r="10" spans="1:4" x14ac:dyDescent="0.2">
      <c r="A10" s="8" t="s">
        <v>820</v>
      </c>
      <c r="B10" s="8">
        <v>20</v>
      </c>
      <c r="C10" s="8">
        <v>0.04</v>
      </c>
      <c r="D10" s="8">
        <f t="shared" si="0"/>
        <v>0.8</v>
      </c>
    </row>
    <row r="11" spans="1:4" x14ac:dyDescent="0.2">
      <c r="A11" s="8"/>
      <c r="B11" s="8"/>
      <c r="C11" s="8"/>
      <c r="D11" s="8"/>
    </row>
    <row r="12" spans="1:4" x14ac:dyDescent="0.2">
      <c r="A12" s="8" t="s">
        <v>544</v>
      </c>
      <c r="B12" s="8"/>
      <c r="C12" s="8"/>
      <c r="D12" s="8">
        <f>SUM(D4:D11)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2"/>
  </sheetPr>
  <dimension ref="A1:D14"/>
  <sheetViews>
    <sheetView workbookViewId="0">
      <selection activeCell="A20" sqref="A20"/>
    </sheetView>
  </sheetViews>
  <sheetFormatPr baseColWidth="10" defaultRowHeight="12.75" x14ac:dyDescent="0.2"/>
  <cols>
    <col min="1" max="1" width="47.710937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1" spans="1:4" x14ac:dyDescent="0.2">
      <c r="A1" s="26" t="s">
        <v>462</v>
      </c>
      <c r="B1" s="8" t="s">
        <v>603</v>
      </c>
      <c r="D1" s="9" t="s">
        <v>561</v>
      </c>
    </row>
    <row r="2" spans="1:4" ht="51" customHeight="1" x14ac:dyDescent="0.2">
      <c r="B2" s="8">
        <v>50</v>
      </c>
      <c r="D2" s="84">
        <f>SUM(D5:D10)/D12*100</f>
        <v>10.569105691056912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666</v>
      </c>
      <c r="B4" s="8">
        <v>40</v>
      </c>
      <c r="C4" s="8">
        <v>1</v>
      </c>
      <c r="D4" s="8">
        <f t="shared" ref="D4:D11" si="0">B4*C4</f>
        <v>40</v>
      </c>
    </row>
    <row r="5" spans="1:4" x14ac:dyDescent="0.2">
      <c r="A5" s="8" t="s">
        <v>9</v>
      </c>
      <c r="B5" s="8">
        <v>10</v>
      </c>
      <c r="C5" s="8">
        <v>0.04</v>
      </c>
      <c r="D5" s="8">
        <f t="shared" si="0"/>
        <v>0.4</v>
      </c>
    </row>
    <row r="6" spans="1:4" x14ac:dyDescent="0.2">
      <c r="A6" s="8" t="s">
        <v>514</v>
      </c>
      <c r="B6" s="8">
        <v>40</v>
      </c>
      <c r="C6" s="8">
        <v>0.04</v>
      </c>
      <c r="D6" s="8">
        <f t="shared" si="0"/>
        <v>1.6</v>
      </c>
    </row>
    <row r="7" spans="1:4" x14ac:dyDescent="0.2">
      <c r="A7" s="8" t="s">
        <v>516</v>
      </c>
      <c r="B7" s="8">
        <v>10</v>
      </c>
      <c r="C7" s="8">
        <v>0.04</v>
      </c>
      <c r="D7" s="8">
        <f>B7*C7</f>
        <v>0.4</v>
      </c>
    </row>
    <row r="8" spans="1:4" x14ac:dyDescent="0.2">
      <c r="A8" s="8" t="s">
        <v>518</v>
      </c>
      <c r="B8" s="8">
        <v>10</v>
      </c>
      <c r="C8" s="8">
        <v>0.04</v>
      </c>
      <c r="D8" s="8">
        <f>B8*C8</f>
        <v>0.4</v>
      </c>
    </row>
    <row r="9" spans="1:4" x14ac:dyDescent="0.2">
      <c r="A9" s="8" t="s">
        <v>519</v>
      </c>
      <c r="B9" s="8">
        <v>40</v>
      </c>
      <c r="C9" s="8">
        <v>0.04</v>
      </c>
      <c r="D9" s="8">
        <f>B9*C9</f>
        <v>1.6</v>
      </c>
    </row>
    <row r="10" spans="1:4" x14ac:dyDescent="0.2">
      <c r="A10" s="8" t="s">
        <v>521</v>
      </c>
      <c r="B10" s="8">
        <v>20</v>
      </c>
      <c r="C10" s="8">
        <v>0.04</v>
      </c>
      <c r="D10" s="8">
        <f>B10*C10</f>
        <v>0.8</v>
      </c>
    </row>
    <row r="11" spans="1:4" x14ac:dyDescent="0.2">
      <c r="A11" s="8" t="s">
        <v>612</v>
      </c>
      <c r="B11" s="8">
        <v>4</v>
      </c>
      <c r="C11" s="8">
        <v>1</v>
      </c>
      <c r="D11" s="8">
        <f t="shared" si="0"/>
        <v>4</v>
      </c>
    </row>
    <row r="12" spans="1:4" x14ac:dyDescent="0.2">
      <c r="A12" s="8" t="s">
        <v>575</v>
      </c>
      <c r="B12" s="8"/>
      <c r="C12" s="8"/>
      <c r="D12" s="8">
        <f>SUM(D4:D11)</f>
        <v>49.199999999999996</v>
      </c>
    </row>
    <row r="13" spans="1:4" x14ac:dyDescent="0.2">
      <c r="A13" s="18"/>
      <c r="B13" s="18"/>
      <c r="C13" s="20"/>
    </row>
    <row r="14" spans="1:4" x14ac:dyDescent="0.2">
      <c r="A14" s="18"/>
      <c r="B14" s="18"/>
      <c r="C14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indexed="42"/>
  </sheetPr>
  <dimension ref="A1:D18"/>
  <sheetViews>
    <sheetView workbookViewId="0">
      <selection activeCell="A20" sqref="A20"/>
    </sheetView>
  </sheetViews>
  <sheetFormatPr baseColWidth="10" defaultRowHeight="12.75" x14ac:dyDescent="0.2"/>
  <cols>
    <col min="1" max="1" width="58.5703125" bestFit="1" customWidth="1"/>
    <col min="2" max="2" width="13.42578125" bestFit="1" customWidth="1"/>
    <col min="3" max="3" width="6.7109375" bestFit="1" customWidth="1"/>
  </cols>
  <sheetData>
    <row r="1" spans="1:4" x14ac:dyDescent="0.2">
      <c r="A1" s="26" t="s">
        <v>821</v>
      </c>
      <c r="B1" t="s">
        <v>544</v>
      </c>
      <c r="D1" t="s">
        <v>545</v>
      </c>
    </row>
    <row r="2" spans="1:4" x14ac:dyDescent="0.2">
      <c r="A2" t="s">
        <v>822</v>
      </c>
      <c r="B2">
        <v>20</v>
      </c>
      <c r="D2" s="84">
        <f>SUM(D7:D13)/D14*100</f>
        <v>16</v>
      </c>
    </row>
    <row r="3" spans="1:4" ht="53.25" customHeight="1" x14ac:dyDescent="0.2">
      <c r="D3" s="84"/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552</v>
      </c>
      <c r="B5" s="8">
        <v>3</v>
      </c>
      <c r="C5" s="8">
        <v>1</v>
      </c>
      <c r="D5" s="8">
        <f>B5*C5</f>
        <v>3</v>
      </c>
    </row>
    <row r="6" spans="1:4" x14ac:dyDescent="0.2">
      <c r="A6" s="8" t="s">
        <v>823</v>
      </c>
      <c r="B6" s="8">
        <v>18</v>
      </c>
      <c r="C6" s="8">
        <v>1</v>
      </c>
      <c r="D6" s="8">
        <f t="shared" ref="D6:D12" si="0">B6*C6</f>
        <v>18</v>
      </c>
    </row>
    <row r="7" spans="1:4" x14ac:dyDescent="0.2">
      <c r="A7" s="8" t="s">
        <v>705</v>
      </c>
      <c r="B7" s="8">
        <v>30</v>
      </c>
      <c r="C7" s="8">
        <v>0.04</v>
      </c>
      <c r="D7" s="8">
        <f t="shared" si="0"/>
        <v>1.2</v>
      </c>
    </row>
    <row r="8" spans="1:4" x14ac:dyDescent="0.2">
      <c r="A8" s="8" t="s">
        <v>799</v>
      </c>
      <c r="B8" s="8">
        <v>15</v>
      </c>
      <c r="C8" s="8">
        <v>0.04</v>
      </c>
      <c r="D8" s="8">
        <f t="shared" si="0"/>
        <v>0.6</v>
      </c>
    </row>
    <row r="9" spans="1:4" x14ac:dyDescent="0.2">
      <c r="A9" s="8" t="s">
        <v>769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8" t="s">
        <v>824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8" t="s">
        <v>770</v>
      </c>
      <c r="B11" s="8">
        <v>15</v>
      </c>
      <c r="C11" s="8">
        <v>0.04</v>
      </c>
      <c r="D11" s="8">
        <f t="shared" si="0"/>
        <v>0.6</v>
      </c>
    </row>
    <row r="12" spans="1:4" x14ac:dyDescent="0.2">
      <c r="A12" s="8" t="s">
        <v>791</v>
      </c>
      <c r="B12" s="8">
        <v>10</v>
      </c>
      <c r="C12" s="8">
        <v>0.04</v>
      </c>
      <c r="D12" s="8">
        <f t="shared" si="0"/>
        <v>0.4</v>
      </c>
    </row>
    <row r="13" spans="1:4" x14ac:dyDescent="0.2">
      <c r="A13" s="8" t="s">
        <v>560</v>
      </c>
      <c r="B13" s="8">
        <v>10</v>
      </c>
      <c r="C13" s="8">
        <v>0.04</v>
      </c>
      <c r="D13" s="8">
        <f>B13*C13</f>
        <v>0.4</v>
      </c>
    </row>
    <row r="14" spans="1:4" x14ac:dyDescent="0.2">
      <c r="A14" s="8" t="s">
        <v>575</v>
      </c>
      <c r="B14" s="8">
        <f>SUM(B7:B13)</f>
        <v>100</v>
      </c>
      <c r="C14" s="8"/>
      <c r="D14" s="8">
        <f>SUM(D5:D13)</f>
        <v>24.999999999999996</v>
      </c>
    </row>
    <row r="15" spans="1:4" x14ac:dyDescent="0.2">
      <c r="A15" s="50"/>
      <c r="B15" s="51"/>
      <c r="C15" s="51"/>
    </row>
    <row r="16" spans="1:4" x14ac:dyDescent="0.2">
      <c r="A16" s="16"/>
      <c r="B16" s="18"/>
      <c r="C16" s="20"/>
    </row>
    <row r="17" spans="1:3" x14ac:dyDescent="0.2">
      <c r="A17" s="18"/>
      <c r="B17" s="18"/>
      <c r="C17" s="20"/>
    </row>
    <row r="18" spans="1:3" x14ac:dyDescent="0.2">
      <c r="A18" s="18"/>
      <c r="B18" s="18"/>
      <c r="C18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indexed="42"/>
  </sheetPr>
  <dimension ref="A1:D17"/>
  <sheetViews>
    <sheetView workbookViewId="0">
      <selection activeCell="A37" sqref="A37"/>
    </sheetView>
  </sheetViews>
  <sheetFormatPr baseColWidth="10" defaultRowHeight="12.75" x14ac:dyDescent="0.2"/>
  <cols>
    <col min="1" max="1" width="33.85546875" bestFit="1" customWidth="1"/>
    <col min="2" max="2" width="13.42578125" style="1" bestFit="1" customWidth="1"/>
    <col min="3" max="3" width="6.7109375" style="1" bestFit="1" customWidth="1"/>
    <col min="4" max="4" width="13.140625" bestFit="1" customWidth="1"/>
  </cols>
  <sheetData>
    <row r="1" spans="1:4" x14ac:dyDescent="0.2">
      <c r="A1" s="26" t="s">
        <v>825</v>
      </c>
      <c r="B1" s="8" t="s">
        <v>588</v>
      </c>
      <c r="C1"/>
      <c r="D1" t="s">
        <v>706</v>
      </c>
    </row>
    <row r="2" spans="1:4" ht="60.75" customHeight="1" x14ac:dyDescent="0.2">
      <c r="B2" s="8">
        <v>10</v>
      </c>
      <c r="C2"/>
      <c r="D2" s="84">
        <f>SUM(D6:D13)/D14*100</f>
        <v>83.63636363636364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826</v>
      </c>
      <c r="B4" s="8">
        <v>1</v>
      </c>
      <c r="C4" s="8">
        <v>1</v>
      </c>
      <c r="D4" s="8">
        <f>B4*C4</f>
        <v>1</v>
      </c>
    </row>
    <row r="5" spans="1:4" x14ac:dyDescent="0.2">
      <c r="A5" s="8" t="s">
        <v>827</v>
      </c>
      <c r="B5" s="8">
        <v>20</v>
      </c>
      <c r="C5" s="8">
        <v>0.04</v>
      </c>
      <c r="D5" s="8">
        <f t="shared" ref="D5:D11" si="0">B5*C5</f>
        <v>0.8</v>
      </c>
    </row>
    <row r="6" spans="1:4" x14ac:dyDescent="0.2">
      <c r="A6" s="8" t="s">
        <v>474</v>
      </c>
      <c r="B6" s="8">
        <v>50</v>
      </c>
      <c r="C6" s="8">
        <v>0.04</v>
      </c>
      <c r="D6" s="8">
        <f t="shared" si="0"/>
        <v>2</v>
      </c>
    </row>
    <row r="7" spans="1:4" x14ac:dyDescent="0.2">
      <c r="A7" s="8" t="s">
        <v>828</v>
      </c>
      <c r="B7" s="8">
        <v>20</v>
      </c>
      <c r="C7" s="8">
        <v>0.04</v>
      </c>
      <c r="D7" s="8">
        <f t="shared" si="0"/>
        <v>0.8</v>
      </c>
    </row>
    <row r="8" spans="1:4" x14ac:dyDescent="0.2">
      <c r="A8" s="8" t="s">
        <v>829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2</v>
      </c>
      <c r="B9" s="8">
        <v>50</v>
      </c>
      <c r="C9" s="8">
        <v>0.04</v>
      </c>
      <c r="D9" s="8">
        <f t="shared" si="0"/>
        <v>2</v>
      </c>
    </row>
    <row r="10" spans="1:4" x14ac:dyDescent="0.2">
      <c r="A10" s="8" t="s">
        <v>4</v>
      </c>
      <c r="B10" s="8">
        <v>50</v>
      </c>
      <c r="C10" s="8">
        <v>0.04</v>
      </c>
      <c r="D10" s="8">
        <f t="shared" si="0"/>
        <v>2</v>
      </c>
    </row>
    <row r="11" spans="1:4" x14ac:dyDescent="0.2">
      <c r="A11" s="8" t="s">
        <v>830</v>
      </c>
      <c r="B11" s="8">
        <v>15</v>
      </c>
      <c r="C11" s="8">
        <v>0.04</v>
      </c>
      <c r="D11" s="8">
        <f t="shared" si="0"/>
        <v>0.6</v>
      </c>
    </row>
    <row r="12" spans="1:4" x14ac:dyDescent="0.2">
      <c r="A12" s="8" t="s">
        <v>765</v>
      </c>
      <c r="B12" s="8">
        <v>10</v>
      </c>
      <c r="C12" s="8">
        <v>0.04</v>
      </c>
      <c r="D12" s="8">
        <f>B12*C12</f>
        <v>0.4</v>
      </c>
    </row>
    <row r="13" spans="1:4" x14ac:dyDescent="0.2">
      <c r="A13" s="8" t="s">
        <v>831</v>
      </c>
      <c r="B13" s="8">
        <v>15</v>
      </c>
      <c r="C13" s="8">
        <v>0.04</v>
      </c>
      <c r="D13" s="8">
        <f>B13*C13</f>
        <v>0.6</v>
      </c>
    </row>
    <row r="14" spans="1:4" x14ac:dyDescent="0.2">
      <c r="A14" s="8" t="s">
        <v>575</v>
      </c>
      <c r="B14" s="8">
        <f>SUM(B5:B13)</f>
        <v>250</v>
      </c>
      <c r="C14" s="8"/>
      <c r="D14" s="8">
        <f>SUM(D4:D13)</f>
        <v>10.999999999999998</v>
      </c>
    </row>
    <row r="15" spans="1:4" x14ac:dyDescent="0.2">
      <c r="A15" s="14"/>
    </row>
    <row r="16" spans="1:4" x14ac:dyDescent="0.2">
      <c r="A16" s="14"/>
    </row>
    <row r="17" spans="1:1" x14ac:dyDescent="0.2">
      <c r="A17" s="4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CCFFCC"/>
  </sheetPr>
  <dimension ref="A3:E13"/>
  <sheetViews>
    <sheetView workbookViewId="0">
      <selection activeCell="A41" sqref="A41"/>
    </sheetView>
  </sheetViews>
  <sheetFormatPr baseColWidth="10" defaultRowHeight="12.75" x14ac:dyDescent="0.2"/>
  <cols>
    <col min="1" max="1" width="38" bestFit="1" customWidth="1"/>
  </cols>
  <sheetData>
    <row r="3" spans="1:5" x14ac:dyDescent="0.2">
      <c r="A3" s="26" t="s">
        <v>857</v>
      </c>
      <c r="B3" t="s">
        <v>634</v>
      </c>
      <c r="C3" t="s">
        <v>545</v>
      </c>
      <c r="D3" t="s">
        <v>736</v>
      </c>
      <c r="E3" s="83">
        <v>40846</v>
      </c>
    </row>
    <row r="4" spans="1:5" x14ac:dyDescent="0.2">
      <c r="B4">
        <v>10</v>
      </c>
      <c r="C4" s="84">
        <f>SUM(D6:D11)/D13*100</f>
        <v>100</v>
      </c>
      <c r="D4" t="s">
        <v>737</v>
      </c>
      <c r="E4" t="s">
        <v>860</v>
      </c>
    </row>
    <row r="5" spans="1:5" x14ac:dyDescent="0.2">
      <c r="A5" s="8" t="s">
        <v>546</v>
      </c>
      <c r="B5" s="8" t="s">
        <v>547</v>
      </c>
      <c r="C5" s="8" t="s">
        <v>548</v>
      </c>
      <c r="D5" s="8" t="s">
        <v>549</v>
      </c>
    </row>
    <row r="6" spans="1:5" x14ac:dyDescent="0.2">
      <c r="A6" s="8" t="s">
        <v>765</v>
      </c>
      <c r="B6" s="8">
        <v>30</v>
      </c>
      <c r="C6" s="8">
        <v>0.04</v>
      </c>
      <c r="D6" s="8">
        <f t="shared" ref="D6:D12" si="0">B6*C6</f>
        <v>1.2</v>
      </c>
    </row>
    <row r="7" spans="1:5" x14ac:dyDescent="0.2">
      <c r="A7" s="8" t="s">
        <v>858</v>
      </c>
      <c r="B7" s="8">
        <v>30</v>
      </c>
      <c r="C7" s="8">
        <v>0.04</v>
      </c>
      <c r="D7" s="8">
        <f t="shared" si="0"/>
        <v>1.2</v>
      </c>
    </row>
    <row r="8" spans="1:5" x14ac:dyDescent="0.2">
      <c r="A8" s="8" t="s">
        <v>642</v>
      </c>
      <c r="B8" s="8">
        <v>30</v>
      </c>
      <c r="C8" s="8">
        <v>0.04</v>
      </c>
      <c r="D8" s="8">
        <f t="shared" si="0"/>
        <v>1.2</v>
      </c>
    </row>
    <row r="9" spans="1:5" x14ac:dyDescent="0.2">
      <c r="A9" s="8" t="s">
        <v>769</v>
      </c>
      <c r="B9" s="8">
        <v>30</v>
      </c>
      <c r="C9" s="8">
        <v>0.04</v>
      </c>
      <c r="D9" s="8">
        <f t="shared" si="0"/>
        <v>1.2</v>
      </c>
    </row>
    <row r="10" spans="1:5" x14ac:dyDescent="0.2">
      <c r="A10" s="8" t="s">
        <v>824</v>
      </c>
      <c r="B10" s="8">
        <v>30</v>
      </c>
      <c r="C10" s="8">
        <v>0.04</v>
      </c>
      <c r="D10" s="8">
        <f>B10*C10</f>
        <v>1.2</v>
      </c>
    </row>
    <row r="11" spans="1:5" x14ac:dyDescent="0.2">
      <c r="A11" s="8" t="s">
        <v>859</v>
      </c>
      <c r="B11" s="8">
        <v>150</v>
      </c>
      <c r="C11" s="8">
        <v>0.04</v>
      </c>
      <c r="D11" s="8">
        <f>B11*C11</f>
        <v>6</v>
      </c>
    </row>
    <row r="12" spans="1:5" x14ac:dyDescent="0.2">
      <c r="A12" s="8"/>
      <c r="B12" s="8">
        <v>0</v>
      </c>
      <c r="C12" s="8">
        <v>1</v>
      </c>
      <c r="D12" s="8">
        <f t="shared" si="0"/>
        <v>0</v>
      </c>
    </row>
    <row r="13" spans="1:5" x14ac:dyDescent="0.2">
      <c r="A13" s="8" t="s">
        <v>575</v>
      </c>
      <c r="B13" s="8"/>
      <c r="C13" s="8"/>
      <c r="D13" s="8">
        <f>SUM(D6:D12)</f>
        <v>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C000"/>
  </sheetPr>
  <dimension ref="A1:C21"/>
  <sheetViews>
    <sheetView workbookViewId="0">
      <selection activeCell="A2" sqref="A2"/>
    </sheetView>
  </sheetViews>
  <sheetFormatPr baseColWidth="10" defaultRowHeight="12.75" x14ac:dyDescent="0.2"/>
  <cols>
    <col min="1" max="1" width="28" customWidth="1"/>
    <col min="2" max="2" width="54.42578125" customWidth="1"/>
    <col min="3" max="3" width="51.4257812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27" t="s">
        <v>378</v>
      </c>
      <c r="C2" s="9" t="s">
        <v>469</v>
      </c>
    </row>
    <row r="3" spans="1:3" ht="38.25" x14ac:dyDescent="0.2">
      <c r="B3" t="s">
        <v>87</v>
      </c>
      <c r="C3" s="2" t="s">
        <v>470</v>
      </c>
    </row>
    <row r="4" spans="1:3" x14ac:dyDescent="0.2">
      <c r="A4" s="8" t="s">
        <v>379</v>
      </c>
      <c r="B4" s="8" t="s">
        <v>380</v>
      </c>
      <c r="C4" s="8" t="s">
        <v>8</v>
      </c>
    </row>
    <row r="5" spans="1:3" ht="33.75" x14ac:dyDescent="0.2">
      <c r="A5" s="2" t="s">
        <v>381</v>
      </c>
      <c r="B5" s="10" t="s">
        <v>529</v>
      </c>
      <c r="C5" s="10"/>
    </row>
    <row r="6" spans="1:3" ht="67.5" x14ac:dyDescent="0.2">
      <c r="A6" s="2" t="s">
        <v>530</v>
      </c>
      <c r="B6" s="10" t="s">
        <v>531</v>
      </c>
      <c r="C6" s="10" t="s">
        <v>533</v>
      </c>
    </row>
    <row r="7" spans="1:3" ht="67.5" x14ac:dyDescent="0.2">
      <c r="A7" s="2" t="s">
        <v>534</v>
      </c>
      <c r="B7" s="39" t="s">
        <v>89</v>
      </c>
      <c r="C7" s="10" t="s">
        <v>440</v>
      </c>
    </row>
    <row r="8" spans="1:3" ht="67.5" x14ac:dyDescent="0.2">
      <c r="A8" s="2" t="s">
        <v>535</v>
      </c>
      <c r="B8" s="10" t="s">
        <v>536</v>
      </c>
      <c r="C8" s="10" t="s">
        <v>537</v>
      </c>
    </row>
    <row r="9" spans="1:3" ht="33.75" x14ac:dyDescent="0.2">
      <c r="A9" s="43" t="s">
        <v>538</v>
      </c>
      <c r="B9" s="10" t="s">
        <v>13</v>
      </c>
      <c r="C9" s="10" t="s">
        <v>100</v>
      </c>
    </row>
    <row r="10" spans="1:3" ht="67.5" x14ac:dyDescent="0.2">
      <c r="A10" s="2" t="s">
        <v>101</v>
      </c>
      <c r="B10" s="10" t="s">
        <v>490</v>
      </c>
      <c r="C10" s="10" t="s">
        <v>491</v>
      </c>
    </row>
    <row r="11" spans="1:3" ht="45" x14ac:dyDescent="0.2">
      <c r="A11" s="2" t="s">
        <v>102</v>
      </c>
      <c r="B11" s="10" t="s">
        <v>103</v>
      </c>
      <c r="C11" s="10" t="s">
        <v>104</v>
      </c>
    </row>
    <row r="12" spans="1:3" ht="33.75" x14ac:dyDescent="0.2">
      <c r="A12" s="2" t="s">
        <v>105</v>
      </c>
      <c r="B12" s="10" t="s">
        <v>106</v>
      </c>
      <c r="C12" s="10"/>
    </row>
    <row r="13" spans="1:3" ht="45" x14ac:dyDescent="0.2">
      <c r="A13" s="2" t="s">
        <v>107</v>
      </c>
      <c r="B13" s="10" t="s">
        <v>108</v>
      </c>
      <c r="C13" s="10" t="s">
        <v>109</v>
      </c>
    </row>
    <row r="14" spans="1:3" x14ac:dyDescent="0.2">
      <c r="A14" s="44" t="s">
        <v>7</v>
      </c>
    </row>
    <row r="15" spans="1:3" x14ac:dyDescent="0.2">
      <c r="A15" s="45" t="s">
        <v>117</v>
      </c>
    </row>
    <row r="16" spans="1:3" x14ac:dyDescent="0.2">
      <c r="A16" s="14" t="s">
        <v>118</v>
      </c>
    </row>
    <row r="17" spans="1:1" x14ac:dyDescent="0.2">
      <c r="A17" s="14" t="s">
        <v>119</v>
      </c>
    </row>
    <row r="19" spans="1:1" x14ac:dyDescent="0.2">
      <c r="A19" s="46" t="s">
        <v>120</v>
      </c>
    </row>
    <row r="20" spans="1:1" x14ac:dyDescent="0.2">
      <c r="A20" s="47" t="s">
        <v>121</v>
      </c>
    </row>
    <row r="21" spans="1:1" x14ac:dyDescent="0.2">
      <c r="A21" t="s">
        <v>122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C000"/>
  </sheetPr>
  <dimension ref="A1:C21"/>
  <sheetViews>
    <sheetView workbookViewId="0">
      <selection activeCell="D7" sqref="D7"/>
    </sheetView>
  </sheetViews>
  <sheetFormatPr baseColWidth="10" defaultRowHeight="12.75" x14ac:dyDescent="0.2"/>
  <cols>
    <col min="1" max="1" width="30.5703125" customWidth="1"/>
    <col min="2" max="2" width="43.140625" customWidth="1"/>
    <col min="3" max="3" width="29.570312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27" t="s">
        <v>378</v>
      </c>
      <c r="C2" s="9" t="s">
        <v>469</v>
      </c>
    </row>
    <row r="3" spans="1:3" ht="51" x14ac:dyDescent="0.2">
      <c r="B3" t="s">
        <v>87</v>
      </c>
      <c r="C3" s="2" t="s">
        <v>470</v>
      </c>
    </row>
    <row r="4" spans="1:3" x14ac:dyDescent="0.2">
      <c r="A4" s="8" t="s">
        <v>379</v>
      </c>
      <c r="B4" s="8" t="s">
        <v>380</v>
      </c>
      <c r="C4" s="8" t="s">
        <v>8</v>
      </c>
    </row>
    <row r="5" spans="1:3" ht="67.5" x14ac:dyDescent="0.2">
      <c r="A5" s="10" t="s">
        <v>134</v>
      </c>
      <c r="B5" s="10" t="s">
        <v>529</v>
      </c>
      <c r="C5" s="10" t="s">
        <v>441</v>
      </c>
    </row>
    <row r="6" spans="1:3" ht="123.75" x14ac:dyDescent="0.2">
      <c r="A6" s="10" t="s">
        <v>530</v>
      </c>
      <c r="B6" s="10" t="s">
        <v>531</v>
      </c>
      <c r="C6" s="10" t="s">
        <v>533</v>
      </c>
    </row>
    <row r="7" spans="1:3" ht="90" x14ac:dyDescent="0.2">
      <c r="A7" s="10" t="s">
        <v>534</v>
      </c>
      <c r="B7" s="39" t="s">
        <v>89</v>
      </c>
      <c r="C7" s="10" t="s">
        <v>440</v>
      </c>
    </row>
    <row r="8" spans="1:3" ht="78.75" x14ac:dyDescent="0.2">
      <c r="A8" s="10" t="s">
        <v>535</v>
      </c>
      <c r="B8" s="10" t="s">
        <v>536</v>
      </c>
      <c r="C8" s="10" t="s">
        <v>537</v>
      </c>
    </row>
    <row r="9" spans="1:3" ht="67.5" x14ac:dyDescent="0.2">
      <c r="A9" s="54" t="s">
        <v>538</v>
      </c>
      <c r="B9" s="10" t="s">
        <v>13</v>
      </c>
      <c r="C9" s="10" t="s">
        <v>100</v>
      </c>
    </row>
    <row r="10" spans="1:3" ht="78.75" x14ac:dyDescent="0.2">
      <c r="A10" s="10" t="s">
        <v>101</v>
      </c>
      <c r="B10" s="10" t="s">
        <v>490</v>
      </c>
      <c r="C10" s="10" t="s">
        <v>491</v>
      </c>
    </row>
    <row r="11" spans="1:3" ht="67.5" x14ac:dyDescent="0.2">
      <c r="A11" s="10" t="s">
        <v>102</v>
      </c>
      <c r="B11" s="10" t="s">
        <v>103</v>
      </c>
      <c r="C11" s="10" t="s">
        <v>104</v>
      </c>
    </row>
    <row r="12" spans="1:3" ht="45" x14ac:dyDescent="0.2">
      <c r="A12" s="10" t="s">
        <v>105</v>
      </c>
      <c r="B12" s="10" t="s">
        <v>106</v>
      </c>
      <c r="C12" s="10"/>
    </row>
    <row r="13" spans="1:3" ht="90" x14ac:dyDescent="0.2">
      <c r="A13" s="10" t="s">
        <v>107</v>
      </c>
      <c r="B13" s="10" t="s">
        <v>108</v>
      </c>
      <c r="C13" s="10" t="s">
        <v>109</v>
      </c>
    </row>
    <row r="14" spans="1:3" x14ac:dyDescent="0.2">
      <c r="A14" s="44" t="s">
        <v>7</v>
      </c>
    </row>
    <row r="15" spans="1:3" x14ac:dyDescent="0.2">
      <c r="A15" s="45" t="s">
        <v>117</v>
      </c>
    </row>
    <row r="16" spans="1:3" x14ac:dyDescent="0.2">
      <c r="A16" s="14" t="s">
        <v>118</v>
      </c>
    </row>
    <row r="17" spans="1:1" x14ac:dyDescent="0.2">
      <c r="A17" s="14" t="s">
        <v>119</v>
      </c>
    </row>
    <row r="19" spans="1:1" x14ac:dyDescent="0.2">
      <c r="A19" s="46" t="s">
        <v>120</v>
      </c>
    </row>
    <row r="20" spans="1:1" x14ac:dyDescent="0.2">
      <c r="A20" s="47" t="s">
        <v>121</v>
      </c>
    </row>
    <row r="21" spans="1:1" x14ac:dyDescent="0.2">
      <c r="A21" t="s">
        <v>122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FFC000"/>
  </sheetPr>
  <dimension ref="A1:C2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59.7109375" customWidth="1"/>
    <col min="3" max="3" width="45.4257812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35" t="s">
        <v>55</v>
      </c>
    </row>
    <row r="3" spans="1:3" x14ac:dyDescent="0.2">
      <c r="A3" s="18"/>
      <c r="B3" s="18"/>
      <c r="C3" s="48" t="s">
        <v>469</v>
      </c>
    </row>
    <row r="4" spans="1:3" ht="22.5" x14ac:dyDescent="0.2">
      <c r="A4" s="18"/>
      <c r="B4" s="16" t="s">
        <v>413</v>
      </c>
      <c r="C4" s="19" t="s">
        <v>470</v>
      </c>
    </row>
    <row r="5" spans="1:3" x14ac:dyDescent="0.2">
      <c r="A5" s="18"/>
      <c r="B5" s="18"/>
      <c r="C5" s="18"/>
    </row>
    <row r="6" spans="1:3" x14ac:dyDescent="0.2">
      <c r="A6" s="21" t="s">
        <v>471</v>
      </c>
      <c r="B6" s="21" t="s">
        <v>472</v>
      </c>
      <c r="C6" s="21" t="s">
        <v>473</v>
      </c>
    </row>
    <row r="7" spans="1:3" ht="45" x14ac:dyDescent="0.2">
      <c r="A7" s="19" t="s">
        <v>410</v>
      </c>
      <c r="B7" s="19" t="s">
        <v>517</v>
      </c>
      <c r="C7" s="19" t="s">
        <v>72</v>
      </c>
    </row>
    <row r="8" spans="1:3" ht="67.5" x14ac:dyDescent="0.2">
      <c r="A8" s="19" t="s">
        <v>56</v>
      </c>
      <c r="B8" s="10" t="s">
        <v>57</v>
      </c>
      <c r="C8" s="10" t="s">
        <v>58</v>
      </c>
    </row>
    <row r="9" spans="1:3" ht="22.5" x14ac:dyDescent="0.2">
      <c r="A9" s="19" t="s">
        <v>59</v>
      </c>
      <c r="B9" s="19" t="s">
        <v>494</v>
      </c>
      <c r="C9" s="10" t="s">
        <v>213</v>
      </c>
    </row>
    <row r="10" spans="1:3" ht="45" x14ac:dyDescent="0.2">
      <c r="A10" s="19" t="s">
        <v>60</v>
      </c>
      <c r="B10" s="49" t="s">
        <v>13</v>
      </c>
      <c r="C10" s="49" t="s">
        <v>100</v>
      </c>
    </row>
    <row r="11" spans="1:3" ht="45" x14ac:dyDescent="0.2">
      <c r="A11" s="19" t="s">
        <v>61</v>
      </c>
      <c r="B11" s="19" t="s">
        <v>62</v>
      </c>
      <c r="C11" s="21"/>
    </row>
    <row r="12" spans="1:3" ht="56.25" x14ac:dyDescent="0.2">
      <c r="A12" s="19" t="s">
        <v>232</v>
      </c>
      <c r="B12" s="19" t="s">
        <v>383</v>
      </c>
      <c r="C12" s="21"/>
    </row>
    <row r="13" spans="1:3" ht="45" x14ac:dyDescent="0.2">
      <c r="A13" s="19" t="s">
        <v>237</v>
      </c>
      <c r="B13" s="19" t="s">
        <v>234</v>
      </c>
      <c r="C13" s="21"/>
    </row>
    <row r="14" spans="1:3" ht="56.25" x14ac:dyDescent="0.2">
      <c r="A14" s="10" t="s">
        <v>107</v>
      </c>
      <c r="B14" s="10" t="s">
        <v>108</v>
      </c>
      <c r="C14" s="10" t="s">
        <v>109</v>
      </c>
    </row>
    <row r="15" spans="1:3" ht="45" x14ac:dyDescent="0.2">
      <c r="A15" s="10" t="s">
        <v>63</v>
      </c>
      <c r="B15" s="10" t="s">
        <v>64</v>
      </c>
      <c r="C15" s="10" t="s">
        <v>65</v>
      </c>
    </row>
    <row r="16" spans="1:3" x14ac:dyDescent="0.2">
      <c r="A16" s="50"/>
      <c r="B16" s="51"/>
      <c r="C16" s="52"/>
    </row>
    <row r="17" spans="1:1" x14ac:dyDescent="0.2">
      <c r="A17" s="26" t="s">
        <v>7</v>
      </c>
    </row>
    <row r="18" spans="1:1" x14ac:dyDescent="0.2">
      <c r="A18" s="33" t="s">
        <v>66</v>
      </c>
    </row>
    <row r="19" spans="1:1" x14ac:dyDescent="0.2">
      <c r="A19" s="33" t="s">
        <v>67</v>
      </c>
    </row>
    <row r="20" spans="1:1" x14ac:dyDescent="0.2">
      <c r="A20" s="33" t="s">
        <v>68</v>
      </c>
    </row>
    <row r="21" spans="1:1" x14ac:dyDescent="0.2">
      <c r="A21" t="s">
        <v>69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CCFFCC"/>
  </sheetPr>
  <dimension ref="A1:D10"/>
  <sheetViews>
    <sheetView workbookViewId="0">
      <selection activeCell="A14" sqref="A14"/>
    </sheetView>
  </sheetViews>
  <sheetFormatPr baseColWidth="10" defaultRowHeight="12.75" x14ac:dyDescent="0.2"/>
  <cols>
    <col min="1" max="1" width="43.85546875" bestFit="1" customWidth="1"/>
    <col min="2" max="2" width="13.42578125" bestFit="1" customWidth="1"/>
    <col min="3" max="3" width="6.7109375" bestFit="1" customWidth="1"/>
    <col min="4" max="4" width="10.28515625" bestFit="1" customWidth="1"/>
  </cols>
  <sheetData>
    <row r="1" spans="1:4" x14ac:dyDescent="0.2">
      <c r="A1" s="16" t="s">
        <v>832</v>
      </c>
      <c r="B1" t="s">
        <v>544</v>
      </c>
      <c r="D1" t="s">
        <v>545</v>
      </c>
    </row>
    <row r="2" spans="1:4" x14ac:dyDescent="0.2">
      <c r="B2">
        <v>10</v>
      </c>
      <c r="D2" s="84">
        <f>SUM(D5:D7)/D10*100</f>
        <v>40.000000000000007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550</v>
      </c>
      <c r="B4" s="8">
        <v>6</v>
      </c>
      <c r="C4" s="8">
        <v>1</v>
      </c>
      <c r="D4" s="8">
        <f t="shared" ref="D4:D9" si="0">B4*C4</f>
        <v>6</v>
      </c>
    </row>
    <row r="5" spans="1:4" x14ac:dyDescent="0.2">
      <c r="A5" s="8" t="s">
        <v>828</v>
      </c>
      <c r="B5" s="8">
        <v>40</v>
      </c>
      <c r="C5" s="8">
        <v>0.04</v>
      </c>
      <c r="D5" s="8">
        <f t="shared" si="0"/>
        <v>1.6</v>
      </c>
    </row>
    <row r="6" spans="1:4" x14ac:dyDescent="0.2">
      <c r="A6" s="8" t="s">
        <v>711</v>
      </c>
      <c r="B6" s="8">
        <v>30</v>
      </c>
      <c r="C6" s="8">
        <v>0.04</v>
      </c>
      <c r="D6" s="8">
        <f t="shared" si="0"/>
        <v>1.2</v>
      </c>
    </row>
    <row r="7" spans="1:4" x14ac:dyDescent="0.2">
      <c r="A7" s="8" t="s">
        <v>611</v>
      </c>
      <c r="B7" s="8">
        <v>30</v>
      </c>
      <c r="C7" s="8">
        <v>0.04</v>
      </c>
      <c r="D7" s="8">
        <f t="shared" si="0"/>
        <v>1.2</v>
      </c>
    </row>
    <row r="8" spans="1:4" x14ac:dyDescent="0.2">
      <c r="A8" s="8" t="s">
        <v>609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833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8" t="s">
        <v>575</v>
      </c>
      <c r="B10" s="8"/>
      <c r="C10" s="8"/>
      <c r="D10" s="8">
        <f>SUM(D4:D7)</f>
        <v>9.9999999999999982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6:D24"/>
  <sheetViews>
    <sheetView workbookViewId="0">
      <selection activeCell="D28" sqref="D28"/>
    </sheetView>
  </sheetViews>
  <sheetFormatPr baseColWidth="10" defaultRowHeight="12.75" x14ac:dyDescent="0.2"/>
  <cols>
    <col min="1" max="1" width="39" customWidth="1"/>
    <col min="2" max="2" width="13.42578125" bestFit="1" customWidth="1"/>
    <col min="3" max="3" width="11" bestFit="1" customWidth="1"/>
    <col min="4" max="4" width="10.28515625" bestFit="1" customWidth="1"/>
  </cols>
  <sheetData>
    <row r="6" spans="1:4" x14ac:dyDescent="0.2">
      <c r="A6" s="26" t="s">
        <v>576</v>
      </c>
    </row>
    <row r="7" spans="1:4" x14ac:dyDescent="0.2">
      <c r="A7" s="26"/>
    </row>
    <row r="8" spans="1:4" x14ac:dyDescent="0.2">
      <c r="A8" s="26"/>
    </row>
    <row r="9" spans="1:4" x14ac:dyDescent="0.2">
      <c r="B9" s="8" t="s">
        <v>544</v>
      </c>
      <c r="C9" t="s">
        <v>577</v>
      </c>
      <c r="D9" t="s">
        <v>578</v>
      </c>
    </row>
    <row r="10" spans="1:4" x14ac:dyDescent="0.2">
      <c r="B10" s="8">
        <f>SUM(B12:B13)</f>
        <v>100</v>
      </c>
      <c r="D10" s="84">
        <f>SUM(D16:D23)/D24*100</f>
        <v>2.3323615160349864</v>
      </c>
    </row>
    <row r="11" spans="1:4" x14ac:dyDescent="0.2">
      <c r="A11" s="8" t="s">
        <v>546</v>
      </c>
      <c r="B11" s="8" t="s">
        <v>547</v>
      </c>
      <c r="C11" s="8" t="s">
        <v>548</v>
      </c>
      <c r="D11" s="8" t="s">
        <v>549</v>
      </c>
    </row>
    <row r="12" spans="1:4" x14ac:dyDescent="0.2">
      <c r="A12" s="8" t="s">
        <v>579</v>
      </c>
      <c r="B12" s="8">
        <v>25</v>
      </c>
      <c r="C12" s="8">
        <v>1</v>
      </c>
      <c r="D12" s="8">
        <f t="shared" ref="D12:D23" si="0">B12*C12</f>
        <v>25</v>
      </c>
    </row>
    <row r="13" spans="1:4" x14ac:dyDescent="0.2">
      <c r="A13" s="8" t="s">
        <v>565</v>
      </c>
      <c r="B13" s="8">
        <v>75</v>
      </c>
      <c r="C13" s="8">
        <v>1</v>
      </c>
      <c r="D13" s="8">
        <f t="shared" si="0"/>
        <v>75</v>
      </c>
    </row>
    <row r="14" spans="1:4" x14ac:dyDescent="0.2">
      <c r="A14" s="8" t="s">
        <v>580</v>
      </c>
      <c r="B14" s="8">
        <v>0.5</v>
      </c>
      <c r="C14" s="8">
        <v>1</v>
      </c>
      <c r="D14" s="8">
        <f>B14*C14</f>
        <v>0.5</v>
      </c>
    </row>
    <row r="15" spans="1:4" x14ac:dyDescent="0.2">
      <c r="A15" s="8"/>
      <c r="B15" s="8"/>
      <c r="C15" s="8"/>
      <c r="D15" s="8"/>
    </row>
    <row r="16" spans="1:4" x14ac:dyDescent="0.2">
      <c r="A16" s="8" t="s">
        <v>581</v>
      </c>
      <c r="B16" s="8">
        <v>6</v>
      </c>
      <c r="C16" s="8">
        <v>0.04</v>
      </c>
      <c r="D16" s="8">
        <f t="shared" si="0"/>
        <v>0.24</v>
      </c>
    </row>
    <row r="17" spans="1:4" x14ac:dyDescent="0.2">
      <c r="A17" s="8" t="s">
        <v>582</v>
      </c>
      <c r="B17" s="8">
        <v>8</v>
      </c>
      <c r="C17" s="8">
        <v>0.04</v>
      </c>
      <c r="D17" s="8">
        <f t="shared" si="0"/>
        <v>0.32</v>
      </c>
    </row>
    <row r="18" spans="1:4" x14ac:dyDescent="0.2">
      <c r="A18" s="8" t="s">
        <v>571</v>
      </c>
      <c r="B18" s="8">
        <v>8</v>
      </c>
      <c r="C18" s="8">
        <v>0.04</v>
      </c>
      <c r="D18" s="8">
        <f t="shared" si="0"/>
        <v>0.32</v>
      </c>
    </row>
    <row r="19" spans="1:4" x14ac:dyDescent="0.2">
      <c r="A19" s="8" t="s">
        <v>583</v>
      </c>
      <c r="B19" s="8">
        <v>8</v>
      </c>
      <c r="C19" s="8">
        <v>0.04</v>
      </c>
      <c r="D19" s="8">
        <f t="shared" si="0"/>
        <v>0.32</v>
      </c>
    </row>
    <row r="20" spans="1:4" x14ac:dyDescent="0.2">
      <c r="A20" s="8" t="s">
        <v>584</v>
      </c>
      <c r="B20" s="8">
        <v>6</v>
      </c>
      <c r="C20" s="8">
        <v>0.04</v>
      </c>
      <c r="D20" s="8">
        <f t="shared" si="0"/>
        <v>0.24</v>
      </c>
    </row>
    <row r="21" spans="1:4" x14ac:dyDescent="0.2">
      <c r="A21" s="8" t="s">
        <v>4</v>
      </c>
      <c r="B21" s="8">
        <v>8</v>
      </c>
      <c r="C21" s="8">
        <v>0.04</v>
      </c>
      <c r="D21" s="8">
        <f t="shared" si="0"/>
        <v>0.32</v>
      </c>
    </row>
    <row r="22" spans="1:4" x14ac:dyDescent="0.2">
      <c r="A22" s="8" t="s">
        <v>585</v>
      </c>
      <c r="B22" s="8">
        <v>8</v>
      </c>
      <c r="C22" s="8">
        <v>0.04</v>
      </c>
      <c r="D22" s="8">
        <f t="shared" si="0"/>
        <v>0.32</v>
      </c>
    </row>
    <row r="23" spans="1:4" x14ac:dyDescent="0.2">
      <c r="A23" s="8" t="s">
        <v>586</v>
      </c>
      <c r="B23" s="8">
        <v>8</v>
      </c>
      <c r="C23" s="8">
        <v>0.04</v>
      </c>
      <c r="D23" s="8">
        <f t="shared" si="0"/>
        <v>0.32</v>
      </c>
    </row>
    <row r="24" spans="1:4" x14ac:dyDescent="0.2">
      <c r="A24" s="8" t="s">
        <v>575</v>
      </c>
      <c r="B24" s="8"/>
      <c r="C24" s="8"/>
      <c r="D24" s="8">
        <f>SUM(D12:D23)</f>
        <v>102.89999999999995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C000"/>
  </sheetPr>
  <dimension ref="A1:C18"/>
  <sheetViews>
    <sheetView workbookViewId="0">
      <selection sqref="A1:C18"/>
    </sheetView>
  </sheetViews>
  <sheetFormatPr baseColWidth="10" defaultRowHeight="12.75" x14ac:dyDescent="0.2"/>
  <cols>
    <col min="1" max="1" width="28.85546875" customWidth="1"/>
    <col min="2" max="2" width="34.42578125" customWidth="1"/>
    <col min="3" max="3" width="36.5703125" customWidth="1"/>
  </cols>
  <sheetData>
    <row r="1" spans="1:3" x14ac:dyDescent="0.2">
      <c r="A1" s="12" t="s">
        <v>467</v>
      </c>
      <c r="B1" s="1"/>
      <c r="C1" s="1"/>
    </row>
    <row r="2" spans="1:3" ht="25.5" x14ac:dyDescent="0.2">
      <c r="A2" s="13" t="s">
        <v>468</v>
      </c>
      <c r="B2" s="15" t="s">
        <v>389</v>
      </c>
      <c r="C2" s="6" t="s">
        <v>469</v>
      </c>
    </row>
    <row r="3" spans="1:3" ht="38.25" x14ac:dyDescent="0.2">
      <c r="A3" s="4"/>
      <c r="B3" s="34" t="s">
        <v>438</v>
      </c>
      <c r="C3" s="2" t="s">
        <v>470</v>
      </c>
    </row>
    <row r="4" spans="1:3" x14ac:dyDescent="0.2">
      <c r="A4" s="4"/>
      <c r="B4" s="1"/>
      <c r="C4" s="1"/>
    </row>
    <row r="5" spans="1:3" x14ac:dyDescent="0.2">
      <c r="A5" s="4"/>
      <c r="B5" s="1"/>
      <c r="C5" s="1"/>
    </row>
    <row r="6" spans="1:3" x14ac:dyDescent="0.2">
      <c r="A6" s="5" t="s">
        <v>471</v>
      </c>
      <c r="B6" s="2" t="s">
        <v>472</v>
      </c>
      <c r="C6" s="2" t="s">
        <v>473</v>
      </c>
    </row>
    <row r="7" spans="1:3" ht="90" x14ac:dyDescent="0.2">
      <c r="A7" s="10" t="s">
        <v>414</v>
      </c>
      <c r="B7" s="10" t="s">
        <v>512</v>
      </c>
      <c r="C7" s="10" t="s">
        <v>513</v>
      </c>
    </row>
    <row r="8" spans="1:3" ht="78.75" x14ac:dyDescent="0.2">
      <c r="A8" s="10" t="s">
        <v>390</v>
      </c>
      <c r="B8" s="10" t="s">
        <v>432</v>
      </c>
      <c r="C8" s="10" t="s">
        <v>5</v>
      </c>
    </row>
    <row r="9" spans="1:3" ht="56.25" x14ac:dyDescent="0.2">
      <c r="A9" s="10" t="s">
        <v>391</v>
      </c>
      <c r="B9" s="10" t="s">
        <v>430</v>
      </c>
      <c r="C9" s="10" t="s">
        <v>431</v>
      </c>
    </row>
    <row r="10" spans="1:3" ht="67.5" x14ac:dyDescent="0.2">
      <c r="A10" s="10" t="s">
        <v>392</v>
      </c>
      <c r="B10" s="10" t="s">
        <v>427</v>
      </c>
      <c r="C10" s="10" t="s">
        <v>428</v>
      </c>
    </row>
    <row r="11" spans="1:3" ht="33.75" x14ac:dyDescent="0.2">
      <c r="A11" s="10" t="s">
        <v>393</v>
      </c>
      <c r="B11" s="10" t="s">
        <v>394</v>
      </c>
      <c r="C11" s="10" t="s">
        <v>395</v>
      </c>
    </row>
    <row r="12" spans="1:3" ht="101.25" x14ac:dyDescent="0.2">
      <c r="A12" s="10" t="s">
        <v>396</v>
      </c>
      <c r="B12" s="10" t="s">
        <v>401</v>
      </c>
      <c r="C12" s="10" t="s">
        <v>74</v>
      </c>
    </row>
    <row r="13" spans="1:3" ht="101.25" x14ac:dyDescent="0.2">
      <c r="A13" s="10" t="s">
        <v>415</v>
      </c>
      <c r="B13" s="10" t="s">
        <v>511</v>
      </c>
      <c r="C13" s="10" t="s">
        <v>412</v>
      </c>
    </row>
    <row r="14" spans="1:3" ht="33.75" x14ac:dyDescent="0.2">
      <c r="A14" s="10" t="s">
        <v>397</v>
      </c>
      <c r="B14" s="10" t="s">
        <v>398</v>
      </c>
      <c r="C14" s="55" t="s">
        <v>399</v>
      </c>
    </row>
    <row r="15" spans="1:3" x14ac:dyDescent="0.2">
      <c r="A15" s="36"/>
      <c r="B15" s="51"/>
      <c r="C15" s="51"/>
    </row>
    <row r="16" spans="1:3" x14ac:dyDescent="0.2">
      <c r="A16" s="13" t="s">
        <v>7</v>
      </c>
      <c r="B16" s="1"/>
      <c r="C16" s="1"/>
    </row>
    <row r="17" spans="1:3" x14ac:dyDescent="0.2">
      <c r="A17" s="14" t="s">
        <v>443</v>
      </c>
      <c r="B17" s="1"/>
      <c r="C17" s="1"/>
    </row>
    <row r="18" spans="1:3" x14ac:dyDescent="0.2">
      <c r="A18" t="s">
        <v>444</v>
      </c>
      <c r="B18" s="1"/>
      <c r="C18" s="1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indexed="42"/>
  </sheetPr>
  <dimension ref="A1:D30"/>
  <sheetViews>
    <sheetView workbookViewId="0">
      <selection activeCell="B37" sqref="B37"/>
    </sheetView>
  </sheetViews>
  <sheetFormatPr baseColWidth="10" defaultRowHeight="12.75" x14ac:dyDescent="0.2"/>
  <cols>
    <col min="1" max="1" width="30.7109375" bestFit="1" customWidth="1"/>
    <col min="2" max="2" width="13.42578125" bestFit="1" customWidth="1"/>
    <col min="3" max="3" width="6.7109375" bestFit="1" customWidth="1"/>
    <col min="4" max="4" width="10.28515625" bestFit="1" customWidth="1"/>
  </cols>
  <sheetData>
    <row r="1" spans="1:4" x14ac:dyDescent="0.2">
      <c r="A1" s="16" t="s">
        <v>834</v>
      </c>
      <c r="B1" t="s">
        <v>544</v>
      </c>
      <c r="D1" t="s">
        <v>545</v>
      </c>
    </row>
    <row r="2" spans="1:4" x14ac:dyDescent="0.2">
      <c r="B2">
        <v>10</v>
      </c>
      <c r="D2" s="84">
        <f>SUM(D5:D12)/D13*100</f>
        <v>100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ht="57" customHeight="1" x14ac:dyDescent="0.2">
      <c r="A4" s="8"/>
      <c r="B4" s="8"/>
      <c r="C4" s="8">
        <v>1</v>
      </c>
      <c r="D4" s="8">
        <f t="shared" ref="D4:D12" si="0">B4*C4</f>
        <v>0</v>
      </c>
    </row>
    <row r="5" spans="1:4" x14ac:dyDescent="0.2">
      <c r="A5" s="8" t="s">
        <v>829</v>
      </c>
      <c r="B5" s="8">
        <v>30</v>
      </c>
      <c r="C5" s="8">
        <v>0.04</v>
      </c>
      <c r="D5" s="8">
        <f t="shared" si="0"/>
        <v>1.2</v>
      </c>
    </row>
    <row r="6" spans="1:4" x14ac:dyDescent="0.2">
      <c r="A6" s="8" t="s">
        <v>835</v>
      </c>
      <c r="B6" s="8">
        <v>10</v>
      </c>
      <c r="C6" s="8">
        <v>0.04</v>
      </c>
      <c r="D6" s="8">
        <f t="shared" si="0"/>
        <v>0.4</v>
      </c>
    </row>
    <row r="7" spans="1:4" x14ac:dyDescent="0.2">
      <c r="A7" s="8" t="s">
        <v>611</v>
      </c>
      <c r="B7" s="8">
        <v>20</v>
      </c>
      <c r="C7" s="8">
        <v>0.04</v>
      </c>
      <c r="D7" s="8">
        <f t="shared" si="0"/>
        <v>0.8</v>
      </c>
    </row>
    <row r="8" spans="1:4" x14ac:dyDescent="0.2">
      <c r="A8" s="8" t="s">
        <v>836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8" t="s">
        <v>837</v>
      </c>
      <c r="B9" s="8">
        <v>10</v>
      </c>
      <c r="C9" s="8">
        <v>0.04</v>
      </c>
      <c r="D9" s="8">
        <f>B9*C9</f>
        <v>0.4</v>
      </c>
    </row>
    <row r="10" spans="1:4" x14ac:dyDescent="0.2">
      <c r="A10" s="8" t="s">
        <v>838</v>
      </c>
      <c r="B10" s="8">
        <v>15</v>
      </c>
      <c r="C10" s="8">
        <v>0.04</v>
      </c>
      <c r="D10" s="8">
        <f>B10*C10</f>
        <v>0.6</v>
      </c>
    </row>
    <row r="11" spans="1:4" x14ac:dyDescent="0.2">
      <c r="A11" s="8" t="s">
        <v>830</v>
      </c>
      <c r="B11" s="8">
        <v>35</v>
      </c>
      <c r="C11" s="8">
        <v>0.04</v>
      </c>
      <c r="D11" s="8">
        <f>B11*C11</f>
        <v>1.4000000000000001</v>
      </c>
    </row>
    <row r="12" spans="1:4" x14ac:dyDescent="0.2">
      <c r="A12" s="8" t="s">
        <v>715</v>
      </c>
      <c r="B12" s="8">
        <v>40</v>
      </c>
      <c r="C12" s="8">
        <v>0.04</v>
      </c>
      <c r="D12" s="8">
        <f t="shared" si="0"/>
        <v>1.6</v>
      </c>
    </row>
    <row r="13" spans="1:4" x14ac:dyDescent="0.2">
      <c r="A13" s="8" t="s">
        <v>575</v>
      </c>
      <c r="B13" s="8"/>
      <c r="C13" s="8"/>
      <c r="D13" s="8">
        <f>SUM(D4:D12)</f>
        <v>6.8000000000000007</v>
      </c>
    </row>
    <row r="14" spans="1:4" x14ac:dyDescent="0.2">
      <c r="A14" s="36"/>
      <c r="B14" s="51"/>
      <c r="C14" s="51"/>
    </row>
    <row r="15" spans="1:4" x14ac:dyDescent="0.2">
      <c r="A15" s="16"/>
      <c r="B15" s="18"/>
      <c r="C15" s="20"/>
    </row>
    <row r="16" spans="1:4" x14ac:dyDescent="0.2">
      <c r="A16" s="16" t="s">
        <v>839</v>
      </c>
      <c r="B16" t="s">
        <v>544</v>
      </c>
      <c r="D16" t="s">
        <v>545</v>
      </c>
    </row>
    <row r="17" spans="1:4" x14ac:dyDescent="0.2">
      <c r="B17">
        <v>5</v>
      </c>
      <c r="D17" s="84">
        <f>SUM(D20:D27)/D30*100</f>
        <v>92.307692307692307</v>
      </c>
    </row>
    <row r="18" spans="1:4" x14ac:dyDescent="0.2">
      <c r="A18" s="8" t="s">
        <v>546</v>
      </c>
      <c r="B18" s="8" t="s">
        <v>547</v>
      </c>
      <c r="C18" s="8" t="s">
        <v>548</v>
      </c>
      <c r="D18" s="8" t="s">
        <v>549</v>
      </c>
    </row>
    <row r="19" spans="1:4" x14ac:dyDescent="0.2">
      <c r="A19" s="8"/>
      <c r="B19" s="8"/>
      <c r="C19" s="8">
        <v>1</v>
      </c>
      <c r="D19" s="8">
        <f t="shared" ref="D19:D29" si="1">B19*C19</f>
        <v>0</v>
      </c>
    </row>
    <row r="20" spans="1:4" x14ac:dyDescent="0.2">
      <c r="A20" s="8" t="s">
        <v>829</v>
      </c>
      <c r="B20" s="8">
        <v>40</v>
      </c>
      <c r="C20" s="8">
        <v>0.04</v>
      </c>
      <c r="D20" s="8">
        <f t="shared" si="1"/>
        <v>1.6</v>
      </c>
    </row>
    <row r="21" spans="1:4" x14ac:dyDescent="0.2">
      <c r="A21" s="8" t="s">
        <v>835</v>
      </c>
      <c r="B21" s="8">
        <v>10</v>
      </c>
      <c r="C21" s="8">
        <v>0.04</v>
      </c>
      <c r="D21" s="8">
        <f t="shared" si="1"/>
        <v>0.4</v>
      </c>
    </row>
    <row r="22" spans="1:4" x14ac:dyDescent="0.2">
      <c r="A22" s="8" t="s">
        <v>833</v>
      </c>
      <c r="B22" s="8">
        <v>15</v>
      </c>
      <c r="C22" s="8">
        <v>0.04</v>
      </c>
      <c r="D22" s="8">
        <f t="shared" si="1"/>
        <v>0.6</v>
      </c>
    </row>
    <row r="23" spans="1:4" x14ac:dyDescent="0.2">
      <c r="A23" s="8" t="s">
        <v>836</v>
      </c>
      <c r="B23" s="8">
        <v>15</v>
      </c>
      <c r="C23" s="8">
        <v>0.04</v>
      </c>
      <c r="D23" s="8">
        <f t="shared" si="1"/>
        <v>0.6</v>
      </c>
    </row>
    <row r="24" spans="1:4" x14ac:dyDescent="0.2">
      <c r="A24" s="8" t="s">
        <v>837</v>
      </c>
      <c r="B24" s="8">
        <v>15</v>
      </c>
      <c r="C24" s="8">
        <v>0.04</v>
      </c>
      <c r="D24" s="8">
        <f>B24*C24</f>
        <v>0.6</v>
      </c>
    </row>
    <row r="25" spans="1:4" x14ac:dyDescent="0.2">
      <c r="A25" s="8" t="s">
        <v>838</v>
      </c>
      <c r="B25" s="8">
        <v>15</v>
      </c>
      <c r="C25" s="8">
        <v>0.04</v>
      </c>
      <c r="D25" s="8">
        <f>B25*C25</f>
        <v>0.6</v>
      </c>
    </row>
    <row r="26" spans="1:4" x14ac:dyDescent="0.2">
      <c r="A26" s="8" t="s">
        <v>830</v>
      </c>
      <c r="B26" s="8">
        <v>20</v>
      </c>
      <c r="C26" s="8">
        <v>0.04</v>
      </c>
      <c r="D26" s="8">
        <f>B26*C26</f>
        <v>0.8</v>
      </c>
    </row>
    <row r="27" spans="1:4" x14ac:dyDescent="0.2">
      <c r="A27" s="8" t="s">
        <v>715</v>
      </c>
      <c r="B27" s="8">
        <v>20</v>
      </c>
      <c r="C27" s="8">
        <v>0.04</v>
      </c>
      <c r="D27" s="8">
        <f t="shared" si="1"/>
        <v>0.8</v>
      </c>
    </row>
    <row r="28" spans="1:4" x14ac:dyDescent="0.2">
      <c r="A28" s="8" t="s">
        <v>840</v>
      </c>
      <c r="B28" s="8">
        <v>0.2</v>
      </c>
      <c r="C28" s="8">
        <v>1</v>
      </c>
      <c r="D28" s="8">
        <f t="shared" si="1"/>
        <v>0.2</v>
      </c>
    </row>
    <row r="29" spans="1:4" x14ac:dyDescent="0.2">
      <c r="A29" s="8" t="s">
        <v>841</v>
      </c>
      <c r="B29" s="8">
        <v>0.3</v>
      </c>
      <c r="C29" s="8">
        <v>1</v>
      </c>
      <c r="D29" s="8">
        <f t="shared" si="1"/>
        <v>0.3</v>
      </c>
    </row>
    <row r="30" spans="1:4" x14ac:dyDescent="0.2">
      <c r="A30" s="8" t="s">
        <v>575</v>
      </c>
      <c r="B30" s="8"/>
      <c r="C30" s="8"/>
      <c r="D30" s="8">
        <f>SUM(D19:D29)</f>
        <v>6.5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C000"/>
  </sheetPr>
  <dimension ref="A1:C16"/>
  <sheetViews>
    <sheetView workbookViewId="0">
      <selection activeCell="B6" sqref="B6"/>
    </sheetView>
  </sheetViews>
  <sheetFormatPr baseColWidth="10" defaultRowHeight="12.75" x14ac:dyDescent="0.2"/>
  <cols>
    <col min="1" max="1" width="23.7109375" customWidth="1"/>
    <col min="2" max="2" width="47.7109375" customWidth="1"/>
    <col min="3" max="3" width="29.7109375" customWidth="1"/>
  </cols>
  <sheetData>
    <row r="1" spans="1:3" x14ac:dyDescent="0.2">
      <c r="A1" s="9" t="s">
        <v>467</v>
      </c>
      <c r="C1" s="1"/>
    </row>
    <row r="2" spans="1:3" x14ac:dyDescent="0.2">
      <c r="A2" s="16" t="s">
        <v>468</v>
      </c>
      <c r="B2" s="16" t="s">
        <v>34</v>
      </c>
      <c r="C2" s="17" t="s">
        <v>469</v>
      </c>
    </row>
    <row r="3" spans="1:3" ht="33.75" x14ac:dyDescent="0.2">
      <c r="A3" s="18"/>
      <c r="B3" s="16" t="s">
        <v>35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2" t="s">
        <v>472</v>
      </c>
      <c r="C5" s="19" t="s">
        <v>8</v>
      </c>
    </row>
    <row r="6" spans="1:3" ht="45" x14ac:dyDescent="0.2">
      <c r="A6" s="10" t="s">
        <v>105</v>
      </c>
      <c r="B6" s="10" t="s">
        <v>106</v>
      </c>
      <c r="C6" s="49"/>
    </row>
    <row r="7" spans="1:3" ht="33.75" x14ac:dyDescent="0.2">
      <c r="A7" s="10" t="s">
        <v>36</v>
      </c>
      <c r="B7" s="10" t="s">
        <v>227</v>
      </c>
      <c r="C7" s="10" t="s">
        <v>228</v>
      </c>
    </row>
    <row r="8" spans="1:3" ht="78.75" x14ac:dyDescent="0.2">
      <c r="A8" s="10" t="s">
        <v>530</v>
      </c>
      <c r="B8" s="49" t="s">
        <v>511</v>
      </c>
      <c r="C8" s="49" t="s">
        <v>412</v>
      </c>
    </row>
    <row r="9" spans="1:3" ht="67.5" x14ac:dyDescent="0.2">
      <c r="A9" s="10" t="s">
        <v>188</v>
      </c>
      <c r="B9" s="10" t="s">
        <v>515</v>
      </c>
      <c r="C9" s="10" t="s">
        <v>189</v>
      </c>
    </row>
    <row r="10" spans="1:3" ht="67.5" x14ac:dyDescent="0.2">
      <c r="A10" s="10" t="s">
        <v>12</v>
      </c>
      <c r="B10" s="10" t="s">
        <v>13</v>
      </c>
      <c r="C10" s="10" t="s">
        <v>100</v>
      </c>
    </row>
    <row r="11" spans="1:3" ht="78.75" x14ac:dyDescent="0.2">
      <c r="A11" s="10" t="s">
        <v>235</v>
      </c>
      <c r="B11" s="39" t="s">
        <v>89</v>
      </c>
      <c r="C11" s="10" t="s">
        <v>440</v>
      </c>
    </row>
    <row r="12" spans="1:3" ht="45" x14ac:dyDescent="0.2">
      <c r="A12" s="10" t="s">
        <v>229</v>
      </c>
      <c r="B12" s="10" t="s">
        <v>30</v>
      </c>
      <c r="C12" s="10" t="s">
        <v>31</v>
      </c>
    </row>
    <row r="13" spans="1:3" ht="78.75" x14ac:dyDescent="0.2">
      <c r="A13" s="59" t="s">
        <v>184</v>
      </c>
      <c r="B13" s="10" t="s">
        <v>185</v>
      </c>
      <c r="C13" s="10" t="s">
        <v>186</v>
      </c>
    </row>
    <row r="14" spans="1:3" x14ac:dyDescent="0.2">
      <c r="A14" s="36"/>
      <c r="B14" s="51"/>
      <c r="C14" s="51"/>
    </row>
    <row r="15" spans="1:3" x14ac:dyDescent="0.2">
      <c r="A15" s="16" t="s">
        <v>7</v>
      </c>
      <c r="B15" s="18"/>
      <c r="C15" s="20"/>
    </row>
    <row r="16" spans="1:3" x14ac:dyDescent="0.2">
      <c r="A16" s="18" t="s">
        <v>230</v>
      </c>
      <c r="B16" s="18"/>
      <c r="C16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C000"/>
  </sheetPr>
  <dimension ref="A1:C24"/>
  <sheetViews>
    <sheetView workbookViewId="0">
      <selection activeCell="A7" sqref="A7"/>
    </sheetView>
  </sheetViews>
  <sheetFormatPr baseColWidth="10" defaultRowHeight="12.75" x14ac:dyDescent="0.2"/>
  <cols>
    <col min="1" max="1" width="27.85546875" customWidth="1"/>
    <col min="2" max="2" width="33.42578125" customWidth="1"/>
    <col min="3" max="3" width="25.570312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35" t="s">
        <v>497</v>
      </c>
    </row>
    <row r="3" spans="1:3" x14ac:dyDescent="0.2">
      <c r="A3" s="18"/>
      <c r="B3" s="18"/>
      <c r="C3" s="48" t="s">
        <v>469</v>
      </c>
    </row>
    <row r="4" spans="1:3" ht="45" x14ac:dyDescent="0.2">
      <c r="A4" s="18"/>
      <c r="B4" s="63" t="s">
        <v>35</v>
      </c>
      <c r="C4" s="19" t="s">
        <v>470</v>
      </c>
    </row>
    <row r="5" spans="1:3" x14ac:dyDescent="0.2">
      <c r="A5" s="18"/>
      <c r="B5" s="18"/>
      <c r="C5" s="18"/>
    </row>
    <row r="6" spans="1:3" x14ac:dyDescent="0.2">
      <c r="A6" s="21" t="s">
        <v>471</v>
      </c>
      <c r="B6" s="21" t="s">
        <v>472</v>
      </c>
      <c r="C6" s="21" t="s">
        <v>473</v>
      </c>
    </row>
    <row r="7" spans="1:3" ht="90" x14ac:dyDescent="0.2">
      <c r="A7" s="10" t="s">
        <v>498</v>
      </c>
      <c r="B7" s="19" t="s">
        <v>73</v>
      </c>
      <c r="C7" s="19" t="s">
        <v>253</v>
      </c>
    </row>
    <row r="8" spans="1:3" ht="56.25" x14ac:dyDescent="0.2">
      <c r="A8" s="19" t="s">
        <v>499</v>
      </c>
      <c r="B8" s="19" t="s">
        <v>57</v>
      </c>
      <c r="C8" s="19" t="s">
        <v>500</v>
      </c>
    </row>
    <row r="9" spans="1:3" ht="112.5" x14ac:dyDescent="0.2">
      <c r="A9" s="10" t="s">
        <v>107</v>
      </c>
      <c r="B9" s="10" t="s">
        <v>108</v>
      </c>
      <c r="C9" s="10" t="s">
        <v>109</v>
      </c>
    </row>
    <row r="10" spans="1:3" ht="78.75" x14ac:dyDescent="0.2">
      <c r="A10" s="10" t="s">
        <v>343</v>
      </c>
      <c r="B10" s="10" t="s">
        <v>432</v>
      </c>
      <c r="C10" s="10" t="s">
        <v>5</v>
      </c>
    </row>
    <row r="11" spans="1:3" ht="78.75" x14ac:dyDescent="0.2">
      <c r="A11" s="10" t="s">
        <v>134</v>
      </c>
      <c r="B11" s="57" t="s">
        <v>483</v>
      </c>
      <c r="C11" s="57" t="s">
        <v>441</v>
      </c>
    </row>
    <row r="12" spans="1:3" ht="112.5" x14ac:dyDescent="0.2">
      <c r="A12" s="10" t="s">
        <v>232</v>
      </c>
      <c r="B12" s="57" t="s">
        <v>383</v>
      </c>
      <c r="C12" s="57" t="s">
        <v>501</v>
      </c>
    </row>
    <row r="13" spans="1:3" ht="101.25" x14ac:dyDescent="0.2">
      <c r="A13" s="10" t="s">
        <v>530</v>
      </c>
      <c r="B13" s="49" t="s">
        <v>511</v>
      </c>
      <c r="C13" s="49" t="s">
        <v>412</v>
      </c>
    </row>
    <row r="14" spans="1:3" ht="90" x14ac:dyDescent="0.2">
      <c r="A14" s="10" t="s">
        <v>502</v>
      </c>
      <c r="B14" s="57" t="s">
        <v>503</v>
      </c>
      <c r="C14" s="57" t="s">
        <v>504</v>
      </c>
    </row>
    <row r="15" spans="1:3" ht="112.5" x14ac:dyDescent="0.2">
      <c r="A15" s="10" t="s">
        <v>235</v>
      </c>
      <c r="B15" s="39" t="s">
        <v>89</v>
      </c>
      <c r="C15" s="10" t="s">
        <v>440</v>
      </c>
    </row>
    <row r="16" spans="1:3" ht="157.5" x14ac:dyDescent="0.2">
      <c r="A16" s="10" t="s">
        <v>505</v>
      </c>
      <c r="B16" s="31" t="s">
        <v>185</v>
      </c>
      <c r="C16" s="10" t="s">
        <v>506</v>
      </c>
    </row>
    <row r="17" spans="1:3" ht="146.25" x14ac:dyDescent="0.2">
      <c r="A17" s="10" t="s">
        <v>402</v>
      </c>
      <c r="B17" s="10" t="s">
        <v>385</v>
      </c>
      <c r="C17" s="10" t="s">
        <v>507</v>
      </c>
    </row>
    <row r="18" spans="1:3" ht="101.25" x14ac:dyDescent="0.2">
      <c r="A18" s="10" t="s">
        <v>508</v>
      </c>
      <c r="B18" s="10" t="s">
        <v>275</v>
      </c>
      <c r="C18" s="10" t="s">
        <v>276</v>
      </c>
    </row>
    <row r="19" spans="1:3" x14ac:dyDescent="0.2">
      <c r="A19" s="62"/>
      <c r="B19" s="32"/>
    </row>
    <row r="20" spans="1:3" x14ac:dyDescent="0.2">
      <c r="A20" s="26" t="s">
        <v>7</v>
      </c>
    </row>
    <row r="21" spans="1:3" x14ac:dyDescent="0.2">
      <c r="A21" s="33" t="s">
        <v>509</v>
      </c>
    </row>
    <row r="22" spans="1:3" x14ac:dyDescent="0.2">
      <c r="A22" s="33" t="s">
        <v>67</v>
      </c>
    </row>
    <row r="23" spans="1:3" x14ac:dyDescent="0.2">
      <c r="A23" s="33" t="s">
        <v>68</v>
      </c>
    </row>
    <row r="24" spans="1:3" x14ac:dyDescent="0.2">
      <c r="A24" t="s">
        <v>69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C000"/>
  </sheetPr>
  <dimension ref="A1:C19"/>
  <sheetViews>
    <sheetView workbookViewId="0">
      <selection activeCell="A8" sqref="A8:C9"/>
    </sheetView>
  </sheetViews>
  <sheetFormatPr baseColWidth="10" defaultRowHeight="12.75" x14ac:dyDescent="0.2"/>
  <cols>
    <col min="1" max="1" width="36" customWidth="1"/>
    <col min="2" max="2" width="35.5703125" customWidth="1"/>
    <col min="3" max="3" width="29.140625" customWidth="1"/>
  </cols>
  <sheetData>
    <row r="1" spans="1:3" x14ac:dyDescent="0.2">
      <c r="A1" s="6" t="s">
        <v>467</v>
      </c>
    </row>
    <row r="2" spans="1:3" ht="38.25" x14ac:dyDescent="0.2">
      <c r="A2" s="60" t="s">
        <v>468</v>
      </c>
      <c r="B2" s="15" t="s">
        <v>355</v>
      </c>
    </row>
    <row r="3" spans="1:3" x14ac:dyDescent="0.2">
      <c r="A3" s="1"/>
    </row>
    <row r="4" spans="1:3" x14ac:dyDescent="0.2">
      <c r="A4" s="1"/>
      <c r="C4" s="9" t="s">
        <v>469</v>
      </c>
    </row>
    <row r="5" spans="1:3" ht="48" x14ac:dyDescent="0.2">
      <c r="A5" s="1"/>
      <c r="B5" s="28"/>
      <c r="C5" s="29" t="s">
        <v>470</v>
      </c>
    </row>
    <row r="6" spans="1:3" x14ac:dyDescent="0.2">
      <c r="A6" s="2" t="s">
        <v>471</v>
      </c>
      <c r="B6" s="30" t="s">
        <v>472</v>
      </c>
      <c r="C6" s="30" t="s">
        <v>473</v>
      </c>
    </row>
    <row r="7" spans="1:3" ht="72" x14ac:dyDescent="0.2">
      <c r="A7" s="2" t="s">
        <v>499</v>
      </c>
      <c r="B7" s="29" t="s">
        <v>57</v>
      </c>
      <c r="C7" s="30"/>
    </row>
    <row r="8" spans="1:3" ht="102" x14ac:dyDescent="0.2">
      <c r="A8" s="2" t="s">
        <v>63</v>
      </c>
      <c r="B8" s="64" t="s">
        <v>64</v>
      </c>
      <c r="C8" s="64" t="s">
        <v>65</v>
      </c>
    </row>
    <row r="9" spans="1:3" ht="102" x14ac:dyDescent="0.2">
      <c r="A9" s="2" t="s">
        <v>498</v>
      </c>
      <c r="B9" s="64" t="s">
        <v>73</v>
      </c>
      <c r="C9" s="64" t="s">
        <v>253</v>
      </c>
    </row>
    <row r="10" spans="1:3" ht="36" x14ac:dyDescent="0.2">
      <c r="A10" s="2" t="s">
        <v>344</v>
      </c>
      <c r="B10" s="29" t="s">
        <v>494</v>
      </c>
      <c r="C10" s="30"/>
    </row>
    <row r="11" spans="1:3" ht="132" x14ac:dyDescent="0.2">
      <c r="A11" s="2" t="s">
        <v>232</v>
      </c>
      <c r="B11" s="29" t="s">
        <v>383</v>
      </c>
      <c r="C11" s="30"/>
    </row>
    <row r="12" spans="1:3" ht="89.25" x14ac:dyDescent="0.2">
      <c r="A12" s="2" t="s">
        <v>237</v>
      </c>
      <c r="B12" s="2" t="s">
        <v>234</v>
      </c>
      <c r="C12" s="8"/>
    </row>
    <row r="13" spans="1:3" ht="63.75" x14ac:dyDescent="0.2">
      <c r="A13" s="2" t="s">
        <v>107</v>
      </c>
      <c r="B13" s="2" t="s">
        <v>356</v>
      </c>
      <c r="C13" s="8"/>
    </row>
    <row r="14" spans="1:3" x14ac:dyDescent="0.2">
      <c r="A14" s="1"/>
      <c r="B14" s="32"/>
    </row>
    <row r="15" spans="1:3" x14ac:dyDescent="0.2">
      <c r="A15" s="60" t="s">
        <v>7</v>
      </c>
    </row>
    <row r="16" spans="1:3" x14ac:dyDescent="0.2">
      <c r="A16" s="14" t="s">
        <v>357</v>
      </c>
    </row>
    <row r="17" spans="1:1" x14ac:dyDescent="0.2">
      <c r="A17" s="14" t="s">
        <v>67</v>
      </c>
    </row>
    <row r="18" spans="1:1" x14ac:dyDescent="0.2">
      <c r="A18" s="14" t="s">
        <v>68</v>
      </c>
    </row>
    <row r="19" spans="1:1" x14ac:dyDescent="0.2">
      <c r="A19" s="4" t="s">
        <v>69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CCFFCC"/>
  </sheetPr>
  <dimension ref="A1:D11"/>
  <sheetViews>
    <sheetView workbookViewId="0">
      <selection activeCell="E6" sqref="E6"/>
    </sheetView>
  </sheetViews>
  <sheetFormatPr baseColWidth="10" defaultRowHeight="12.75" x14ac:dyDescent="0.2"/>
  <cols>
    <col min="1" max="1" width="25.5703125" bestFit="1" customWidth="1"/>
  </cols>
  <sheetData>
    <row r="1" spans="1:4" x14ac:dyDescent="0.2">
      <c r="A1" s="26" t="s">
        <v>842</v>
      </c>
      <c r="B1" t="s">
        <v>696</v>
      </c>
      <c r="C1" t="s">
        <v>697</v>
      </c>
      <c r="D1" t="s">
        <v>545</v>
      </c>
    </row>
    <row r="2" spans="1:4" x14ac:dyDescent="0.2">
      <c r="B2">
        <f>SUM(B4:B7)</f>
        <v>100</v>
      </c>
      <c r="C2">
        <v>2</v>
      </c>
      <c r="D2">
        <v>92.3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843</v>
      </c>
      <c r="B4" s="8">
        <v>25</v>
      </c>
      <c r="C4" s="8">
        <v>0.04</v>
      </c>
      <c r="D4" s="8">
        <f t="shared" ref="D4:D10" si="0">B4*C4</f>
        <v>1</v>
      </c>
    </row>
    <row r="5" spans="1:4" x14ac:dyDescent="0.2">
      <c r="A5" s="8" t="s">
        <v>670</v>
      </c>
      <c r="B5" s="8">
        <v>25</v>
      </c>
      <c r="C5" s="8">
        <v>0.04</v>
      </c>
      <c r="D5" s="8">
        <f t="shared" si="0"/>
        <v>1</v>
      </c>
    </row>
    <row r="6" spans="1:4" x14ac:dyDescent="0.2">
      <c r="A6" s="8" t="s">
        <v>644</v>
      </c>
      <c r="B6" s="8">
        <v>25</v>
      </c>
      <c r="C6" s="8">
        <v>0.04</v>
      </c>
      <c r="D6" s="8">
        <f t="shared" si="0"/>
        <v>1</v>
      </c>
    </row>
    <row r="7" spans="1:4" x14ac:dyDescent="0.2">
      <c r="A7" s="8" t="s">
        <v>844</v>
      </c>
      <c r="B7" s="8">
        <v>25</v>
      </c>
      <c r="C7" s="8">
        <v>0.04</v>
      </c>
      <c r="D7" s="8">
        <f t="shared" si="0"/>
        <v>1</v>
      </c>
    </row>
    <row r="8" spans="1:4" x14ac:dyDescent="0.2">
      <c r="A8" s="8" t="s">
        <v>342</v>
      </c>
      <c r="B8" s="8">
        <v>25</v>
      </c>
      <c r="C8" s="8">
        <v>0.04</v>
      </c>
      <c r="D8" s="8">
        <f t="shared" si="0"/>
        <v>1</v>
      </c>
    </row>
    <row r="9" spans="1:4" x14ac:dyDescent="0.2">
      <c r="A9" s="8" t="s">
        <v>845</v>
      </c>
      <c r="B9" s="8">
        <v>25</v>
      </c>
      <c r="C9" s="8">
        <v>0.04</v>
      </c>
      <c r="D9" s="8">
        <f t="shared" si="0"/>
        <v>1</v>
      </c>
    </row>
    <row r="10" spans="1:4" x14ac:dyDescent="0.2">
      <c r="A10" s="8" t="s">
        <v>846</v>
      </c>
      <c r="B10" s="8">
        <v>0.5</v>
      </c>
      <c r="C10" s="8">
        <v>1</v>
      </c>
      <c r="D10" s="8">
        <f t="shared" si="0"/>
        <v>0.5</v>
      </c>
    </row>
    <row r="11" spans="1:4" x14ac:dyDescent="0.2">
      <c r="A11" s="8" t="s">
        <v>575</v>
      </c>
      <c r="B11" s="8"/>
      <c r="C11" s="8"/>
      <c r="D11" s="8">
        <f>SUM(D4:D10)</f>
        <v>6.5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</sheetPr>
  <dimension ref="A1:D14"/>
  <sheetViews>
    <sheetView workbookViewId="0">
      <selection activeCell="A15" sqref="A15"/>
    </sheetView>
  </sheetViews>
  <sheetFormatPr baseColWidth="10" defaultRowHeight="12.75" x14ac:dyDescent="0.2"/>
  <cols>
    <col min="1" max="1" width="46" bestFit="1" customWidth="1"/>
    <col min="2" max="2" width="13.42578125" bestFit="1" customWidth="1"/>
    <col min="3" max="3" width="10.5703125" bestFit="1" customWidth="1"/>
  </cols>
  <sheetData>
    <row r="1" spans="1:4" x14ac:dyDescent="0.2">
      <c r="A1" s="26" t="s">
        <v>587</v>
      </c>
      <c r="B1" s="8" t="s">
        <v>588</v>
      </c>
      <c r="C1" t="s">
        <v>589</v>
      </c>
      <c r="D1" s="86">
        <v>84</v>
      </c>
    </row>
    <row r="2" spans="1:4" x14ac:dyDescent="0.2">
      <c r="B2" s="87">
        <v>20</v>
      </c>
      <c r="C2" t="s">
        <v>545</v>
      </c>
      <c r="D2" t="s">
        <v>590</v>
      </c>
    </row>
    <row r="3" spans="1:4" x14ac:dyDescent="0.2">
      <c r="B3" s="68"/>
      <c r="C3" s="84">
        <f>SUM(D9:D12)/D13*100</f>
        <v>9.0909090909090917</v>
      </c>
      <c r="D3" s="83">
        <v>40000</v>
      </c>
    </row>
    <row r="4" spans="1:4" x14ac:dyDescent="0.2">
      <c r="B4" s="68"/>
    </row>
    <row r="5" spans="1:4" x14ac:dyDescent="0.2">
      <c r="B5" s="68"/>
    </row>
    <row r="6" spans="1:4" x14ac:dyDescent="0.2">
      <c r="A6" s="8" t="s">
        <v>546</v>
      </c>
      <c r="B6" s="8" t="s">
        <v>547</v>
      </c>
      <c r="C6" s="8" t="s">
        <v>548</v>
      </c>
      <c r="D6" s="8" t="s">
        <v>549</v>
      </c>
    </row>
    <row r="7" spans="1:4" x14ac:dyDescent="0.2">
      <c r="A7" s="8" t="s">
        <v>688</v>
      </c>
      <c r="B7" s="8">
        <v>21.5</v>
      </c>
      <c r="C7" s="8">
        <v>1</v>
      </c>
      <c r="D7" s="8">
        <f t="shared" ref="D7:D12" si="0">B7*C7</f>
        <v>21.5</v>
      </c>
    </row>
    <row r="8" spans="1:4" x14ac:dyDescent="0.2">
      <c r="A8" s="8" t="s">
        <v>593</v>
      </c>
      <c r="B8" s="8">
        <v>2.5</v>
      </c>
      <c r="C8" s="8">
        <v>1</v>
      </c>
      <c r="D8" s="8">
        <f t="shared" si="0"/>
        <v>2.5</v>
      </c>
    </row>
    <row r="9" spans="1:4" x14ac:dyDescent="0.2">
      <c r="A9" s="8" t="s">
        <v>474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8" t="s">
        <v>598</v>
      </c>
      <c r="B10" s="8">
        <v>15</v>
      </c>
      <c r="C10" s="8">
        <v>0.04</v>
      </c>
      <c r="D10" s="8">
        <f t="shared" si="0"/>
        <v>0.6</v>
      </c>
    </row>
    <row r="11" spans="1:4" x14ac:dyDescent="0.2">
      <c r="A11" s="8" t="s">
        <v>974</v>
      </c>
      <c r="B11" s="8">
        <v>25</v>
      </c>
      <c r="C11" s="8">
        <v>0.04</v>
      </c>
      <c r="D11" s="8">
        <f t="shared" si="0"/>
        <v>1</v>
      </c>
    </row>
    <row r="12" spans="1:4" x14ac:dyDescent="0.2">
      <c r="A12" s="8" t="s">
        <v>975</v>
      </c>
      <c r="B12" s="8">
        <v>10</v>
      </c>
      <c r="C12" s="8">
        <v>0.04</v>
      </c>
      <c r="D12" s="8">
        <f t="shared" si="0"/>
        <v>0.4</v>
      </c>
    </row>
    <row r="13" spans="1:4" x14ac:dyDescent="0.2">
      <c r="A13" s="8" t="s">
        <v>575</v>
      </c>
      <c r="B13" s="8"/>
      <c r="C13" s="8"/>
      <c r="D13" s="8">
        <f>SUM(D7:D12)</f>
        <v>26.4</v>
      </c>
    </row>
    <row r="14" spans="1:4" x14ac:dyDescent="0.2">
      <c r="A14" s="46"/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92D050"/>
  </sheetPr>
  <dimension ref="A1:D14"/>
  <sheetViews>
    <sheetView workbookViewId="0">
      <selection activeCell="G26" sqref="G26"/>
    </sheetView>
  </sheetViews>
  <sheetFormatPr baseColWidth="10" defaultRowHeight="12.75" x14ac:dyDescent="0.2"/>
  <cols>
    <col min="1" max="1" width="56" bestFit="1" customWidth="1"/>
    <col min="2" max="2" width="19.85546875" customWidth="1"/>
    <col min="3" max="3" width="11.42578125" customWidth="1"/>
  </cols>
  <sheetData>
    <row r="1" spans="1:4" x14ac:dyDescent="0.2">
      <c r="A1" s="16" t="s">
        <v>98</v>
      </c>
      <c r="B1" s="8" t="s">
        <v>544</v>
      </c>
    </row>
    <row r="2" spans="1:4" x14ac:dyDescent="0.2">
      <c r="B2" s="8">
        <v>100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579</v>
      </c>
      <c r="B4" s="8">
        <v>25</v>
      </c>
      <c r="C4" s="8">
        <v>1</v>
      </c>
      <c r="D4" s="8">
        <f t="shared" ref="D4:D12" si="0">B4*C4</f>
        <v>25</v>
      </c>
    </row>
    <row r="5" spans="1:4" x14ac:dyDescent="0.2">
      <c r="A5" s="8" t="s">
        <v>565</v>
      </c>
      <c r="B5" s="8">
        <v>75</v>
      </c>
      <c r="C5" s="8">
        <v>1</v>
      </c>
      <c r="D5" s="8">
        <f t="shared" si="0"/>
        <v>75</v>
      </c>
    </row>
    <row r="6" spans="1:4" x14ac:dyDescent="0.2">
      <c r="A6" s="8" t="s">
        <v>580</v>
      </c>
      <c r="B6" s="8">
        <v>0.5</v>
      </c>
      <c r="C6" s="8">
        <v>1</v>
      </c>
      <c r="D6" s="8">
        <f>B6*C6</f>
        <v>0.5</v>
      </c>
    </row>
    <row r="7" spans="1:4" x14ac:dyDescent="0.2">
      <c r="A7" s="8" t="s">
        <v>567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8" t="s">
        <v>651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8" t="s">
        <v>976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8" t="s">
        <v>584</v>
      </c>
      <c r="B10" s="8">
        <v>20</v>
      </c>
      <c r="C10" s="8">
        <v>0.04</v>
      </c>
      <c r="D10" s="8">
        <f t="shared" si="0"/>
        <v>0.8</v>
      </c>
    </row>
    <row r="11" spans="1:4" x14ac:dyDescent="0.2">
      <c r="A11" s="8" t="s">
        <v>977</v>
      </c>
      <c r="B11" s="8">
        <v>10</v>
      </c>
      <c r="C11" s="8">
        <v>0.04</v>
      </c>
      <c r="D11" s="8">
        <f t="shared" si="0"/>
        <v>0.4</v>
      </c>
    </row>
    <row r="12" spans="1:4" x14ac:dyDescent="0.2">
      <c r="A12" s="8" t="s">
        <v>745</v>
      </c>
      <c r="B12" s="8">
        <v>20</v>
      </c>
      <c r="C12" s="8">
        <v>0.04</v>
      </c>
      <c r="D12" s="8">
        <f t="shared" si="0"/>
        <v>0.8</v>
      </c>
    </row>
    <row r="13" spans="1:4" x14ac:dyDescent="0.2">
      <c r="A13" s="8" t="s">
        <v>575</v>
      </c>
      <c r="B13" s="8"/>
      <c r="C13" s="8"/>
      <c r="D13" s="8">
        <f>SUM(D4:D9)</f>
        <v>102.10000000000001</v>
      </c>
    </row>
    <row r="14" spans="1:4" x14ac:dyDescent="0.2">
      <c r="A14" s="46" t="s">
        <v>97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FFC000"/>
  </sheetPr>
  <dimension ref="A1:C14"/>
  <sheetViews>
    <sheetView workbookViewId="0">
      <selection activeCell="C17" sqref="C17"/>
    </sheetView>
  </sheetViews>
  <sheetFormatPr baseColWidth="10" defaultRowHeight="12.75" x14ac:dyDescent="0.2"/>
  <cols>
    <col min="1" max="1" width="26.140625" bestFit="1" customWidth="1"/>
    <col min="2" max="2" width="33.7109375" bestFit="1" customWidth="1"/>
    <col min="3" max="3" width="26" customWidth="1"/>
  </cols>
  <sheetData>
    <row r="1" spans="1:3" x14ac:dyDescent="0.2">
      <c r="A1" s="9" t="s">
        <v>467</v>
      </c>
      <c r="B1" s="65" t="s">
        <v>75</v>
      </c>
      <c r="C1" s="66">
        <v>84</v>
      </c>
    </row>
    <row r="2" spans="1:3" x14ac:dyDescent="0.2">
      <c r="A2" s="16" t="s">
        <v>468</v>
      </c>
      <c r="B2" s="16" t="s">
        <v>76</v>
      </c>
      <c r="C2" s="17" t="s">
        <v>469</v>
      </c>
    </row>
    <row r="3" spans="1:3" ht="45" x14ac:dyDescent="0.2">
      <c r="A3" s="18"/>
      <c r="B3" s="16" t="s">
        <v>413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2" t="s">
        <v>472</v>
      </c>
      <c r="C5" s="19" t="s">
        <v>8</v>
      </c>
    </row>
    <row r="6" spans="1:3" ht="56.25" x14ac:dyDescent="0.2">
      <c r="A6" s="2" t="s">
        <v>274</v>
      </c>
      <c r="B6" s="10" t="s">
        <v>328</v>
      </c>
      <c r="C6" s="19"/>
    </row>
    <row r="7" spans="1:3" ht="101.25" x14ac:dyDescent="0.2">
      <c r="A7" s="2" t="s">
        <v>277</v>
      </c>
      <c r="B7" s="19" t="s">
        <v>490</v>
      </c>
      <c r="C7" s="19" t="s">
        <v>491</v>
      </c>
    </row>
    <row r="8" spans="1:3" ht="78.75" x14ac:dyDescent="0.2">
      <c r="A8" s="2" t="s">
        <v>278</v>
      </c>
      <c r="B8" s="10" t="s">
        <v>280</v>
      </c>
      <c r="C8" s="10" t="s">
        <v>279</v>
      </c>
    </row>
    <row r="9" spans="1:3" ht="78.75" x14ac:dyDescent="0.2">
      <c r="A9" s="2" t="s">
        <v>281</v>
      </c>
      <c r="B9" s="10" t="s">
        <v>234</v>
      </c>
      <c r="C9" s="10" t="s">
        <v>282</v>
      </c>
    </row>
    <row r="11" spans="1:3" x14ac:dyDescent="0.2">
      <c r="A11" s="16" t="s">
        <v>7</v>
      </c>
      <c r="B11" s="18"/>
      <c r="C11" s="20"/>
    </row>
    <row r="12" spans="1:3" x14ac:dyDescent="0.2">
      <c r="A12" s="18" t="s">
        <v>77</v>
      </c>
      <c r="B12" s="18"/>
      <c r="C12" s="20"/>
    </row>
    <row r="13" spans="1:3" x14ac:dyDescent="0.2">
      <c r="A13" s="18" t="s">
        <v>79</v>
      </c>
      <c r="B13" s="18"/>
      <c r="C13" s="20"/>
    </row>
    <row r="14" spans="1:3" x14ac:dyDescent="0.2">
      <c r="A14" s="67" t="s">
        <v>78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indexed="42"/>
  </sheetPr>
  <dimension ref="A1:D17"/>
  <sheetViews>
    <sheetView workbookViewId="0">
      <selection activeCell="H36" sqref="H36"/>
    </sheetView>
  </sheetViews>
  <sheetFormatPr baseColWidth="10" defaultRowHeight="12.75" x14ac:dyDescent="0.2"/>
  <cols>
    <col min="1" max="1" width="34.5703125" bestFit="1" customWidth="1"/>
    <col min="2" max="2" width="13.42578125" bestFit="1" customWidth="1"/>
    <col min="3" max="3" width="6.7109375" bestFit="1" customWidth="1"/>
  </cols>
  <sheetData>
    <row r="1" spans="1:4" x14ac:dyDescent="0.2">
      <c r="A1" s="16" t="s">
        <v>847</v>
      </c>
      <c r="B1" t="s">
        <v>544</v>
      </c>
      <c r="D1" t="s">
        <v>545</v>
      </c>
    </row>
    <row r="2" spans="1:4" ht="66.75" customHeight="1" x14ac:dyDescent="0.2">
      <c r="B2">
        <v>5</v>
      </c>
      <c r="D2" s="84">
        <f>SUM(D4:D13)/D17*100</f>
        <v>90.842490842490847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724</v>
      </c>
      <c r="B4" s="8">
        <v>15</v>
      </c>
      <c r="C4" s="8">
        <v>0.04</v>
      </c>
      <c r="D4" s="8">
        <f t="shared" ref="D4:D16" si="0">B4*C4</f>
        <v>0.6</v>
      </c>
    </row>
    <row r="5" spans="1:4" x14ac:dyDescent="0.2">
      <c r="A5" s="8" t="s">
        <v>848</v>
      </c>
      <c r="B5" s="8">
        <v>15</v>
      </c>
      <c r="C5" s="8">
        <v>0.04</v>
      </c>
      <c r="D5" s="8">
        <f t="shared" si="0"/>
        <v>0.6</v>
      </c>
    </row>
    <row r="6" spans="1:4" x14ac:dyDescent="0.2">
      <c r="A6" s="8" t="s">
        <v>849</v>
      </c>
      <c r="B6" s="8">
        <v>20</v>
      </c>
      <c r="C6" s="8">
        <v>0.04</v>
      </c>
      <c r="D6" s="8">
        <f t="shared" si="0"/>
        <v>0.8</v>
      </c>
    </row>
    <row r="7" spans="1:4" x14ac:dyDescent="0.2">
      <c r="A7" s="8" t="s">
        <v>850</v>
      </c>
      <c r="B7" s="8">
        <v>20</v>
      </c>
      <c r="C7" s="8">
        <v>0.04</v>
      </c>
      <c r="D7" s="8">
        <f t="shared" si="0"/>
        <v>0.8</v>
      </c>
    </row>
    <row r="8" spans="1:4" x14ac:dyDescent="0.2">
      <c r="A8" s="8" t="s">
        <v>808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851</v>
      </c>
      <c r="B9" s="8">
        <v>15</v>
      </c>
      <c r="C9" s="8">
        <v>0.04</v>
      </c>
      <c r="D9" s="8">
        <f t="shared" si="0"/>
        <v>0.6</v>
      </c>
    </row>
    <row r="10" spans="1:4" x14ac:dyDescent="0.2">
      <c r="A10" s="8" t="s">
        <v>852</v>
      </c>
      <c r="B10" s="8">
        <v>5</v>
      </c>
      <c r="C10" s="8">
        <v>0.04</v>
      </c>
      <c r="D10" s="8">
        <f t="shared" si="0"/>
        <v>0.2</v>
      </c>
    </row>
    <row r="11" spans="1:4" x14ac:dyDescent="0.2">
      <c r="A11" s="8" t="s">
        <v>725</v>
      </c>
      <c r="B11" s="8">
        <v>5</v>
      </c>
      <c r="C11" s="8">
        <v>0.04</v>
      </c>
      <c r="D11" s="8">
        <f t="shared" si="0"/>
        <v>0.2</v>
      </c>
    </row>
    <row r="12" spans="1:4" x14ac:dyDescent="0.2">
      <c r="A12" s="8" t="s">
        <v>829</v>
      </c>
      <c r="B12" s="8">
        <v>5</v>
      </c>
      <c r="C12" s="8">
        <v>0.04</v>
      </c>
      <c r="D12" s="8">
        <f t="shared" si="0"/>
        <v>0.2</v>
      </c>
    </row>
    <row r="13" spans="1:4" x14ac:dyDescent="0.2">
      <c r="A13" s="8" t="s">
        <v>853</v>
      </c>
      <c r="B13" s="8">
        <v>4</v>
      </c>
      <c r="C13" s="8">
        <v>0.04</v>
      </c>
      <c r="D13" s="8">
        <f t="shared" si="0"/>
        <v>0.16</v>
      </c>
    </row>
    <row r="14" spans="1:4" x14ac:dyDescent="0.2">
      <c r="A14" s="8" t="s">
        <v>854</v>
      </c>
      <c r="B14" s="8">
        <v>0.2</v>
      </c>
      <c r="C14" s="8">
        <v>1</v>
      </c>
      <c r="D14" s="8">
        <f t="shared" si="0"/>
        <v>0.2</v>
      </c>
    </row>
    <row r="15" spans="1:4" x14ac:dyDescent="0.2">
      <c r="A15" s="8" t="s">
        <v>855</v>
      </c>
      <c r="B15" s="8">
        <v>0.2</v>
      </c>
      <c r="C15" s="8">
        <v>1</v>
      </c>
      <c r="D15" s="8">
        <f t="shared" si="0"/>
        <v>0.2</v>
      </c>
    </row>
    <row r="16" spans="1:4" x14ac:dyDescent="0.2">
      <c r="A16" s="8" t="s">
        <v>856</v>
      </c>
      <c r="B16" s="8">
        <v>0.1</v>
      </c>
      <c r="C16" s="8">
        <v>1</v>
      </c>
      <c r="D16" s="8">
        <f t="shared" si="0"/>
        <v>0.1</v>
      </c>
    </row>
    <row r="17" spans="1:4" x14ac:dyDescent="0.2">
      <c r="A17" s="8" t="s">
        <v>575</v>
      </c>
      <c r="B17" s="8"/>
      <c r="C17" s="8"/>
      <c r="D17" s="8">
        <f>SUM(D4:D16)</f>
        <v>5.46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8:D26"/>
  <sheetViews>
    <sheetView workbookViewId="0">
      <selection activeCell="A8" sqref="A8:D26"/>
    </sheetView>
  </sheetViews>
  <sheetFormatPr baseColWidth="10" defaultRowHeight="12.75" x14ac:dyDescent="0.2"/>
  <cols>
    <col min="1" max="1" width="50.42578125" bestFit="1" customWidth="1"/>
    <col min="2" max="2" width="13.42578125" bestFit="1" customWidth="1"/>
    <col min="3" max="3" width="11" bestFit="1" customWidth="1"/>
    <col min="4" max="4" width="10.28515625" bestFit="1" customWidth="1"/>
  </cols>
  <sheetData>
    <row r="8" spans="1:4" x14ac:dyDescent="0.2">
      <c r="A8" s="26" t="s">
        <v>576</v>
      </c>
    </row>
    <row r="9" spans="1:4" x14ac:dyDescent="0.2">
      <c r="A9" s="26"/>
    </row>
    <row r="10" spans="1:4" x14ac:dyDescent="0.2">
      <c r="A10" s="26"/>
    </row>
    <row r="11" spans="1:4" x14ac:dyDescent="0.2">
      <c r="B11" s="8" t="s">
        <v>544</v>
      </c>
      <c r="C11" t="s">
        <v>577</v>
      </c>
      <c r="D11" t="s">
        <v>578</v>
      </c>
    </row>
    <row r="12" spans="1:4" x14ac:dyDescent="0.2">
      <c r="B12" s="8">
        <f>SUM(B14:B15)</f>
        <v>100</v>
      </c>
      <c r="D12" s="84">
        <f>SUM(D18:D25)/D26*100</f>
        <v>2.3323615160349864</v>
      </c>
    </row>
    <row r="13" spans="1:4" x14ac:dyDescent="0.2">
      <c r="A13" s="8" t="s">
        <v>546</v>
      </c>
      <c r="B13" s="8" t="s">
        <v>547</v>
      </c>
      <c r="C13" s="8" t="s">
        <v>548</v>
      </c>
      <c r="D13" s="8" t="s">
        <v>549</v>
      </c>
    </row>
    <row r="14" spans="1:4" x14ac:dyDescent="0.2">
      <c r="A14" s="8" t="s">
        <v>579</v>
      </c>
      <c r="B14" s="8">
        <v>25</v>
      </c>
      <c r="C14" s="8">
        <v>1</v>
      </c>
      <c r="D14" s="8">
        <f t="shared" ref="D14:D25" si="0">B14*C14</f>
        <v>25</v>
      </c>
    </row>
    <row r="15" spans="1:4" x14ac:dyDescent="0.2">
      <c r="A15" s="8" t="s">
        <v>565</v>
      </c>
      <c r="B15" s="8">
        <v>75</v>
      </c>
      <c r="C15" s="8">
        <v>1</v>
      </c>
      <c r="D15" s="8">
        <f t="shared" si="0"/>
        <v>75</v>
      </c>
    </row>
    <row r="16" spans="1:4" x14ac:dyDescent="0.2">
      <c r="A16" s="8" t="s">
        <v>580</v>
      </c>
      <c r="B16" s="8">
        <v>0.5</v>
      </c>
      <c r="C16" s="8">
        <v>1</v>
      </c>
      <c r="D16" s="8">
        <f>B16*C16</f>
        <v>0.5</v>
      </c>
    </row>
    <row r="17" spans="1:4" x14ac:dyDescent="0.2">
      <c r="A17" s="8"/>
      <c r="B17" s="8"/>
      <c r="C17" s="8"/>
      <c r="D17" s="8"/>
    </row>
    <row r="18" spans="1:4" x14ac:dyDescent="0.2">
      <c r="A18" s="8" t="s">
        <v>581</v>
      </c>
      <c r="B18" s="8">
        <v>6</v>
      </c>
      <c r="C18" s="8">
        <v>0.04</v>
      </c>
      <c r="D18" s="8">
        <f t="shared" si="0"/>
        <v>0.24</v>
      </c>
    </row>
    <row r="19" spans="1:4" x14ac:dyDescent="0.2">
      <c r="A19" s="8" t="s">
        <v>582</v>
      </c>
      <c r="B19" s="8">
        <v>8</v>
      </c>
      <c r="C19" s="8">
        <v>0.04</v>
      </c>
      <c r="D19" s="8">
        <f t="shared" si="0"/>
        <v>0.32</v>
      </c>
    </row>
    <row r="20" spans="1:4" x14ac:dyDescent="0.2">
      <c r="A20" s="8" t="s">
        <v>571</v>
      </c>
      <c r="B20" s="8">
        <v>8</v>
      </c>
      <c r="C20" s="8">
        <v>0.04</v>
      </c>
      <c r="D20" s="8">
        <f t="shared" si="0"/>
        <v>0.32</v>
      </c>
    </row>
    <row r="21" spans="1:4" x14ac:dyDescent="0.2">
      <c r="A21" s="8" t="s">
        <v>583</v>
      </c>
      <c r="B21" s="8">
        <v>8</v>
      </c>
      <c r="C21" s="8">
        <v>0.04</v>
      </c>
      <c r="D21" s="8">
        <f t="shared" si="0"/>
        <v>0.32</v>
      </c>
    </row>
    <row r="22" spans="1:4" x14ac:dyDescent="0.2">
      <c r="A22" s="8" t="s">
        <v>584</v>
      </c>
      <c r="B22" s="8">
        <v>6</v>
      </c>
      <c r="C22" s="8">
        <v>0.04</v>
      </c>
      <c r="D22" s="8">
        <f t="shared" si="0"/>
        <v>0.24</v>
      </c>
    </row>
    <row r="23" spans="1:4" x14ac:dyDescent="0.2">
      <c r="A23" s="8" t="s">
        <v>4</v>
      </c>
      <c r="B23" s="8">
        <v>8</v>
      </c>
      <c r="C23" s="8">
        <v>0.04</v>
      </c>
      <c r="D23" s="8">
        <f t="shared" si="0"/>
        <v>0.32</v>
      </c>
    </row>
    <row r="24" spans="1:4" x14ac:dyDescent="0.2">
      <c r="A24" s="8" t="s">
        <v>585</v>
      </c>
      <c r="B24" s="8">
        <v>8</v>
      </c>
      <c r="C24" s="8">
        <v>0.04</v>
      </c>
      <c r="D24" s="8">
        <f t="shared" si="0"/>
        <v>0.32</v>
      </c>
    </row>
    <row r="25" spans="1:4" x14ac:dyDescent="0.2">
      <c r="A25" s="8" t="s">
        <v>586</v>
      </c>
      <c r="B25" s="8">
        <v>8</v>
      </c>
      <c r="C25" s="8">
        <v>0.04</v>
      </c>
      <c r="D25" s="8">
        <f t="shared" si="0"/>
        <v>0.32</v>
      </c>
    </row>
    <row r="26" spans="1:4" x14ac:dyDescent="0.2">
      <c r="A26" s="8" t="s">
        <v>575</v>
      </c>
      <c r="B26" s="8"/>
      <c r="C26" s="8"/>
      <c r="D26" s="8">
        <f>SUM(D14:D25)</f>
        <v>102.89999999999995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92D050"/>
  </sheetPr>
  <dimension ref="A1:D14"/>
  <sheetViews>
    <sheetView workbookViewId="0">
      <selection activeCell="D6" sqref="D6"/>
    </sheetView>
  </sheetViews>
  <sheetFormatPr baseColWidth="10" defaultRowHeight="12.75" x14ac:dyDescent="0.2"/>
  <cols>
    <col min="1" max="1" width="25.4257812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ht="38.25" x14ac:dyDescent="0.2">
      <c r="A1" s="60" t="s">
        <v>1022</v>
      </c>
      <c r="B1" s="8" t="s">
        <v>603</v>
      </c>
      <c r="C1" t="s">
        <v>673</v>
      </c>
      <c r="D1" s="9" t="s">
        <v>561</v>
      </c>
    </row>
    <row r="2" spans="1:4" x14ac:dyDescent="0.2">
      <c r="B2" s="8">
        <v>30</v>
      </c>
      <c r="C2" t="s">
        <v>1024</v>
      </c>
      <c r="D2" s="84">
        <f>SUM(D6:D13)/D14*100</f>
        <v>70.379146919431278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905</v>
      </c>
      <c r="B4" s="8">
        <v>7</v>
      </c>
      <c r="C4" s="8">
        <v>1</v>
      </c>
      <c r="D4" s="8">
        <v>5</v>
      </c>
    </row>
    <row r="5" spans="1:4" x14ac:dyDescent="0.2">
      <c r="A5" s="8" t="s">
        <v>1017</v>
      </c>
      <c r="B5" s="8">
        <v>7</v>
      </c>
      <c r="C5" s="8">
        <v>1</v>
      </c>
      <c r="D5" s="8">
        <v>5</v>
      </c>
    </row>
    <row r="6" spans="1:4" x14ac:dyDescent="0.2">
      <c r="A6" s="8" t="s">
        <v>9</v>
      </c>
      <c r="B6" s="8">
        <v>108</v>
      </c>
      <c r="C6" s="8">
        <v>0.04</v>
      </c>
      <c r="D6" s="8">
        <f t="shared" ref="D6:D12" si="0">B6*C6</f>
        <v>4.32</v>
      </c>
    </row>
    <row r="7" spans="1:4" x14ac:dyDescent="0.2">
      <c r="A7" s="8" t="s">
        <v>770</v>
      </c>
      <c r="B7" s="8">
        <v>54</v>
      </c>
      <c r="C7" s="8">
        <v>0.04</v>
      </c>
      <c r="D7" s="8">
        <f t="shared" si="0"/>
        <v>2.16</v>
      </c>
    </row>
    <row r="8" spans="1:4" x14ac:dyDescent="0.2">
      <c r="A8" s="8" t="s">
        <v>88</v>
      </c>
      <c r="B8" s="8">
        <v>54</v>
      </c>
      <c r="C8" s="8">
        <v>0.04</v>
      </c>
      <c r="D8" s="8">
        <f t="shared" si="0"/>
        <v>2.16</v>
      </c>
    </row>
    <row r="9" spans="1:4" x14ac:dyDescent="0.2">
      <c r="A9" s="8" t="s">
        <v>342</v>
      </c>
      <c r="B9" s="8">
        <v>108</v>
      </c>
      <c r="C9" s="8">
        <v>0.04</v>
      </c>
      <c r="D9" s="8">
        <f t="shared" si="0"/>
        <v>4.32</v>
      </c>
    </row>
    <row r="10" spans="1:4" x14ac:dyDescent="0.2">
      <c r="A10" s="8" t="s">
        <v>762</v>
      </c>
      <c r="B10" s="8">
        <v>54</v>
      </c>
      <c r="C10" s="8">
        <v>0.04</v>
      </c>
      <c r="D10" s="8">
        <f t="shared" si="0"/>
        <v>2.16</v>
      </c>
    </row>
    <row r="11" spans="1:4" x14ac:dyDescent="0.2">
      <c r="A11" s="8" t="s">
        <v>519</v>
      </c>
      <c r="B11" s="8">
        <v>72</v>
      </c>
      <c r="C11" s="8">
        <v>0.04</v>
      </c>
      <c r="D11" s="8">
        <f t="shared" si="0"/>
        <v>2.88</v>
      </c>
    </row>
    <row r="12" spans="1:4" x14ac:dyDescent="0.2">
      <c r="A12" s="8" t="s">
        <v>514</v>
      </c>
      <c r="B12" s="8">
        <v>72</v>
      </c>
      <c r="C12" s="8">
        <v>0.04</v>
      </c>
      <c r="D12" s="8">
        <f t="shared" si="0"/>
        <v>2.88</v>
      </c>
    </row>
    <row r="13" spans="1:4" x14ac:dyDescent="0.2">
      <c r="A13" s="8" t="s">
        <v>1023</v>
      </c>
      <c r="B13" s="8">
        <v>72</v>
      </c>
      <c r="C13" s="8">
        <v>0.04</v>
      </c>
      <c r="D13" s="8">
        <f>B13*C13</f>
        <v>2.88</v>
      </c>
    </row>
    <row r="14" spans="1:4" x14ac:dyDescent="0.2">
      <c r="A14" s="8" t="s">
        <v>575</v>
      </c>
      <c r="B14" s="8"/>
      <c r="C14" s="8"/>
      <c r="D14" s="8">
        <f>SUM(D4:D13)</f>
        <v>33.76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FFC000"/>
  </sheetPr>
  <dimension ref="A1:C20"/>
  <sheetViews>
    <sheetView workbookViewId="0">
      <selection activeCell="A3" sqref="A3"/>
    </sheetView>
  </sheetViews>
  <sheetFormatPr baseColWidth="10" defaultRowHeight="12.75" x14ac:dyDescent="0.2"/>
  <cols>
    <col min="1" max="1" width="23.42578125" customWidth="1"/>
    <col min="2" max="2" width="38.140625" customWidth="1"/>
    <col min="3" max="3" width="28.570312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27" t="s">
        <v>368</v>
      </c>
      <c r="C2" s="9" t="s">
        <v>469</v>
      </c>
    </row>
    <row r="3" spans="1:3" ht="45" x14ac:dyDescent="0.2">
      <c r="B3" t="s">
        <v>524</v>
      </c>
      <c r="C3" s="10" t="s">
        <v>470</v>
      </c>
    </row>
    <row r="6" spans="1:3" x14ac:dyDescent="0.2">
      <c r="A6" s="2" t="s">
        <v>471</v>
      </c>
      <c r="B6" s="8" t="s">
        <v>472</v>
      </c>
      <c r="C6" s="8" t="s">
        <v>473</v>
      </c>
    </row>
    <row r="7" spans="1:3" ht="45" x14ac:dyDescent="0.2">
      <c r="A7" s="19" t="s">
        <v>231</v>
      </c>
      <c r="B7" s="19" t="s">
        <v>525</v>
      </c>
      <c r="C7" s="10" t="s">
        <v>428</v>
      </c>
    </row>
    <row r="8" spans="1:3" ht="90" x14ac:dyDescent="0.2">
      <c r="A8" s="19" t="s">
        <v>526</v>
      </c>
      <c r="B8" s="19" t="s">
        <v>512</v>
      </c>
      <c r="C8" s="10" t="s">
        <v>513</v>
      </c>
    </row>
    <row r="9" spans="1:3" ht="90" x14ac:dyDescent="0.2">
      <c r="A9" s="19" t="s">
        <v>410</v>
      </c>
      <c r="B9" s="19" t="s">
        <v>527</v>
      </c>
      <c r="C9" s="10" t="s">
        <v>240</v>
      </c>
    </row>
    <row r="10" spans="1:3" ht="67.5" x14ac:dyDescent="0.2">
      <c r="A10" s="19" t="s">
        <v>409</v>
      </c>
      <c r="B10" s="49" t="s">
        <v>358</v>
      </c>
      <c r="C10" s="49" t="s">
        <v>377</v>
      </c>
    </row>
    <row r="11" spans="1:3" ht="56.25" x14ac:dyDescent="0.2">
      <c r="A11" s="19" t="s">
        <v>229</v>
      </c>
      <c r="B11" s="10" t="s">
        <v>30</v>
      </c>
      <c r="C11" s="10" t="s">
        <v>31</v>
      </c>
    </row>
    <row r="12" spans="1:3" ht="78.75" x14ac:dyDescent="0.2">
      <c r="A12" s="19" t="s">
        <v>498</v>
      </c>
      <c r="B12" s="57" t="s">
        <v>73</v>
      </c>
      <c r="C12" s="57" t="s">
        <v>253</v>
      </c>
    </row>
    <row r="13" spans="1:3" ht="101.25" x14ac:dyDescent="0.2">
      <c r="A13" s="19" t="s">
        <v>499</v>
      </c>
      <c r="B13" s="10" t="s">
        <v>57</v>
      </c>
      <c r="C13" s="10" t="s">
        <v>58</v>
      </c>
    </row>
    <row r="14" spans="1:3" ht="56.25" x14ac:dyDescent="0.2">
      <c r="A14" s="19" t="s">
        <v>369</v>
      </c>
      <c r="B14" s="10" t="s">
        <v>370</v>
      </c>
      <c r="C14" s="10" t="s">
        <v>371</v>
      </c>
    </row>
    <row r="15" spans="1:3" ht="67.5" x14ac:dyDescent="0.2">
      <c r="A15" s="19" t="s">
        <v>372</v>
      </c>
      <c r="B15" s="49" t="s">
        <v>103</v>
      </c>
      <c r="C15" s="49" t="s">
        <v>104</v>
      </c>
    </row>
    <row r="16" spans="1:3" ht="56.25" x14ac:dyDescent="0.2">
      <c r="A16" s="19" t="s">
        <v>373</v>
      </c>
      <c r="B16" s="10" t="s">
        <v>10</v>
      </c>
      <c r="C16" s="10" t="s">
        <v>11</v>
      </c>
    </row>
    <row r="17" spans="1:2" x14ac:dyDescent="0.2">
      <c r="B17" s="32"/>
    </row>
    <row r="18" spans="1:2" x14ac:dyDescent="0.2">
      <c r="A18" s="26" t="s">
        <v>7</v>
      </c>
    </row>
    <row r="19" spans="1:2" x14ac:dyDescent="0.2">
      <c r="A19" s="33" t="s">
        <v>374</v>
      </c>
    </row>
    <row r="20" spans="1:2" x14ac:dyDescent="0.2">
      <c r="A20" t="s">
        <v>375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92D050"/>
  </sheetPr>
  <dimension ref="A1:D16"/>
  <sheetViews>
    <sheetView workbookViewId="0">
      <selection activeCell="H26" sqref="H26"/>
    </sheetView>
  </sheetViews>
  <sheetFormatPr baseColWidth="10" defaultRowHeight="12.75" x14ac:dyDescent="0.2"/>
  <cols>
    <col min="1" max="1" width="42.28515625" bestFit="1" customWidth="1"/>
    <col min="2" max="2" width="13.42578125" bestFit="1" customWidth="1"/>
    <col min="3" max="3" width="10" bestFit="1" customWidth="1"/>
    <col min="4" max="4" width="16.5703125" bestFit="1" customWidth="1"/>
  </cols>
  <sheetData>
    <row r="1" spans="1:4" x14ac:dyDescent="0.2">
      <c r="A1" s="27" t="s">
        <v>978</v>
      </c>
      <c r="B1" s="8" t="s">
        <v>603</v>
      </c>
      <c r="C1" t="s">
        <v>673</v>
      </c>
      <c r="D1" s="9" t="s">
        <v>561</v>
      </c>
    </row>
    <row r="2" spans="1:4" x14ac:dyDescent="0.2">
      <c r="B2" s="8">
        <v>25</v>
      </c>
      <c r="C2" t="s">
        <v>486</v>
      </c>
      <c r="D2" s="84">
        <f>SUM(D6:D11)/D13*100</f>
        <v>8.8397790055248624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979</v>
      </c>
      <c r="B4" s="8">
        <v>22</v>
      </c>
      <c r="C4" s="8">
        <v>1</v>
      </c>
      <c r="D4" s="8">
        <f t="shared" ref="D4:D12" si="0">B4*C4</f>
        <v>22</v>
      </c>
    </row>
    <row r="5" spans="1:4" x14ac:dyDescent="0.2">
      <c r="A5" s="8" t="s">
        <v>980</v>
      </c>
      <c r="B5" s="8">
        <v>0.1</v>
      </c>
      <c r="C5" s="8">
        <v>1</v>
      </c>
      <c r="D5" s="8">
        <f t="shared" si="0"/>
        <v>0.1</v>
      </c>
    </row>
    <row r="6" spans="1:4" x14ac:dyDescent="0.2">
      <c r="A6" s="8" t="s">
        <v>9</v>
      </c>
      <c r="B6" s="8">
        <v>10</v>
      </c>
      <c r="C6" s="8">
        <v>0.04</v>
      </c>
      <c r="D6" s="8">
        <f t="shared" si="0"/>
        <v>0.4</v>
      </c>
    </row>
    <row r="7" spans="1:4" x14ac:dyDescent="0.2">
      <c r="A7" s="8" t="s">
        <v>981</v>
      </c>
      <c r="B7" s="8">
        <v>20</v>
      </c>
      <c r="C7" s="8">
        <v>0.04</v>
      </c>
      <c r="D7" s="8">
        <f t="shared" si="0"/>
        <v>0.8</v>
      </c>
    </row>
    <row r="8" spans="1:4" x14ac:dyDescent="0.2">
      <c r="A8" s="8" t="s">
        <v>670</v>
      </c>
      <c r="B8" s="8">
        <v>0</v>
      </c>
      <c r="C8" s="8">
        <v>0.04</v>
      </c>
      <c r="D8" s="8">
        <f t="shared" si="0"/>
        <v>0</v>
      </c>
    </row>
    <row r="9" spans="1:4" x14ac:dyDescent="0.2">
      <c r="A9" s="8" t="s">
        <v>791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8" t="s">
        <v>982</v>
      </c>
      <c r="B10" s="8">
        <v>8</v>
      </c>
      <c r="C10" s="8">
        <v>0.04</v>
      </c>
      <c r="D10" s="8">
        <f t="shared" si="0"/>
        <v>0.32</v>
      </c>
    </row>
    <row r="11" spans="1:4" x14ac:dyDescent="0.2">
      <c r="A11" s="8" t="s">
        <v>618</v>
      </c>
      <c r="B11" s="8">
        <v>8</v>
      </c>
      <c r="C11" s="8">
        <v>0.04</v>
      </c>
      <c r="D11" s="8">
        <f t="shared" si="0"/>
        <v>0.32</v>
      </c>
    </row>
    <row r="12" spans="1:4" x14ac:dyDescent="0.2">
      <c r="A12" s="8" t="s">
        <v>983</v>
      </c>
      <c r="B12" s="8">
        <v>1</v>
      </c>
      <c r="C12" s="8">
        <v>1</v>
      </c>
      <c r="D12" s="8">
        <f t="shared" si="0"/>
        <v>1</v>
      </c>
    </row>
    <row r="13" spans="1:4" x14ac:dyDescent="0.2">
      <c r="A13" s="8" t="s">
        <v>575</v>
      </c>
      <c r="B13" s="8"/>
      <c r="C13" s="8"/>
      <c r="D13" s="8">
        <f>SUM(D4:D12)</f>
        <v>25.34</v>
      </c>
    </row>
    <row r="14" spans="1:4" x14ac:dyDescent="0.2">
      <c r="B14" s="32"/>
    </row>
    <row r="15" spans="1:4" x14ac:dyDescent="0.2">
      <c r="A15" s="26"/>
    </row>
    <row r="16" spans="1:4" x14ac:dyDescent="0.2">
      <c r="A16" s="33"/>
    </row>
  </sheetData>
  <phoneticPr fontId="6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C000"/>
  </sheetPr>
  <dimension ref="A1:C19"/>
  <sheetViews>
    <sheetView workbookViewId="0">
      <selection activeCell="B11" sqref="B11"/>
    </sheetView>
  </sheetViews>
  <sheetFormatPr baseColWidth="10" defaultRowHeight="12.75" x14ac:dyDescent="0.2"/>
  <cols>
    <col min="1" max="1" width="25.42578125" customWidth="1"/>
    <col min="2" max="2" width="47.28515625" customWidth="1"/>
    <col min="3" max="3" width="36.42578125" customWidth="1"/>
  </cols>
  <sheetData>
    <row r="1" spans="1:3" x14ac:dyDescent="0.2">
      <c r="A1" s="9" t="s">
        <v>467</v>
      </c>
      <c r="C1" s="1"/>
    </row>
    <row r="2" spans="1:3" ht="22.5" x14ac:dyDescent="0.2">
      <c r="A2" s="16" t="s">
        <v>468</v>
      </c>
      <c r="B2" s="40" t="s">
        <v>38</v>
      </c>
      <c r="C2" s="17" t="s">
        <v>469</v>
      </c>
    </row>
    <row r="3" spans="1:3" ht="33.75" x14ac:dyDescent="0.2">
      <c r="A3" s="18"/>
      <c r="B3" s="16" t="s">
        <v>35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1" t="s">
        <v>472</v>
      </c>
      <c r="C5" s="19" t="s">
        <v>8</v>
      </c>
    </row>
    <row r="6" spans="1:3" ht="67.5" x14ac:dyDescent="0.2">
      <c r="A6" s="10" t="s">
        <v>238</v>
      </c>
      <c r="B6" s="10" t="s">
        <v>512</v>
      </c>
      <c r="C6" s="10" t="s">
        <v>513</v>
      </c>
    </row>
    <row r="7" spans="1:3" ht="33.75" x14ac:dyDescent="0.2">
      <c r="A7" s="10" t="s">
        <v>53</v>
      </c>
      <c r="B7" s="10" t="s">
        <v>442</v>
      </c>
      <c r="C7" s="10" t="s">
        <v>54</v>
      </c>
    </row>
    <row r="8" spans="1:3" ht="22.5" x14ac:dyDescent="0.2">
      <c r="A8" s="10" t="s">
        <v>367</v>
      </c>
      <c r="B8" s="10" t="s">
        <v>398</v>
      </c>
      <c r="C8" s="38" t="s">
        <v>399</v>
      </c>
    </row>
    <row r="9" spans="1:3" ht="78.75" x14ac:dyDescent="0.2">
      <c r="A9" s="10" t="s">
        <v>99</v>
      </c>
      <c r="B9" s="10" t="s">
        <v>401</v>
      </c>
      <c r="C9" s="10" t="s">
        <v>74</v>
      </c>
    </row>
    <row r="10" spans="1:3" ht="45" x14ac:dyDescent="0.2">
      <c r="A10" s="10" t="s">
        <v>231</v>
      </c>
      <c r="B10" s="10" t="s">
        <v>209</v>
      </c>
      <c r="C10" s="10" t="s">
        <v>428</v>
      </c>
    </row>
    <row r="11" spans="1:3" ht="56.25" x14ac:dyDescent="0.2">
      <c r="A11" s="10" t="s">
        <v>372</v>
      </c>
      <c r="B11" s="10" t="s">
        <v>103</v>
      </c>
      <c r="C11" s="10" t="s">
        <v>104</v>
      </c>
    </row>
    <row r="12" spans="1:3" ht="56.25" x14ac:dyDescent="0.2">
      <c r="A12" s="10" t="s">
        <v>39</v>
      </c>
      <c r="B12" s="10" t="s">
        <v>427</v>
      </c>
      <c r="C12" s="10" t="s">
        <v>428</v>
      </c>
    </row>
    <row r="13" spans="1:3" ht="33.75" x14ac:dyDescent="0.2">
      <c r="A13" s="10" t="s">
        <v>254</v>
      </c>
      <c r="B13" s="10" t="s">
        <v>328</v>
      </c>
      <c r="C13" s="10"/>
    </row>
    <row r="14" spans="1:3" ht="67.5" x14ac:dyDescent="0.2">
      <c r="A14" s="10" t="s">
        <v>508</v>
      </c>
      <c r="B14" s="10" t="s">
        <v>275</v>
      </c>
      <c r="C14" s="10" t="s">
        <v>276</v>
      </c>
    </row>
    <row r="15" spans="1:3" ht="56.25" x14ac:dyDescent="0.2">
      <c r="A15" s="10" t="s">
        <v>343</v>
      </c>
      <c r="B15" s="10" t="s">
        <v>432</v>
      </c>
      <c r="C15" s="10" t="s">
        <v>5</v>
      </c>
    </row>
    <row r="16" spans="1:3" x14ac:dyDescent="0.2">
      <c r="A16" s="50"/>
      <c r="B16" s="51"/>
      <c r="C16" s="51"/>
    </row>
    <row r="17" spans="1:3" x14ac:dyDescent="0.2">
      <c r="A17" s="16" t="s">
        <v>7</v>
      </c>
      <c r="B17" s="18"/>
      <c r="C17" s="20"/>
    </row>
    <row r="18" spans="1:3" x14ac:dyDescent="0.2">
      <c r="A18" s="18" t="s">
        <v>40</v>
      </c>
      <c r="B18" s="18"/>
      <c r="C18" s="20"/>
    </row>
    <row r="19" spans="1:3" x14ac:dyDescent="0.2">
      <c r="A19" s="18" t="s">
        <v>426</v>
      </c>
      <c r="B19" s="18"/>
      <c r="C19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FFC000"/>
  </sheetPr>
  <dimension ref="A1:C19"/>
  <sheetViews>
    <sheetView workbookViewId="0">
      <selection activeCell="B3" sqref="B3"/>
    </sheetView>
  </sheetViews>
  <sheetFormatPr baseColWidth="10" defaultRowHeight="12.75" x14ac:dyDescent="0.2"/>
  <cols>
    <col min="1" max="1" width="26.5703125" customWidth="1"/>
    <col min="2" max="2" width="37.7109375" customWidth="1"/>
    <col min="3" max="3" width="38.8554687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27" t="s">
        <v>112</v>
      </c>
      <c r="C2" s="9" t="s">
        <v>469</v>
      </c>
    </row>
    <row r="3" spans="1:3" ht="38.25" x14ac:dyDescent="0.2">
      <c r="B3" s="35" t="s">
        <v>438</v>
      </c>
      <c r="C3" s="2" t="s">
        <v>470</v>
      </c>
    </row>
    <row r="6" spans="1:3" x14ac:dyDescent="0.2">
      <c r="A6" s="8" t="s">
        <v>471</v>
      </c>
      <c r="B6" s="8" t="s">
        <v>472</v>
      </c>
      <c r="C6" s="8" t="s">
        <v>473</v>
      </c>
    </row>
    <row r="7" spans="1:3" ht="56.25" x14ac:dyDescent="0.2">
      <c r="A7" s="2" t="s">
        <v>409</v>
      </c>
      <c r="B7" s="49" t="s">
        <v>358</v>
      </c>
      <c r="C7" s="49" t="s">
        <v>377</v>
      </c>
    </row>
    <row r="8" spans="1:3" ht="56.25" x14ac:dyDescent="0.2">
      <c r="A8" s="2" t="s">
        <v>369</v>
      </c>
      <c r="B8" s="10" t="s">
        <v>370</v>
      </c>
      <c r="C8" s="10" t="s">
        <v>371</v>
      </c>
    </row>
    <row r="9" spans="1:3" ht="33.75" x14ac:dyDescent="0.2">
      <c r="A9" s="2" t="s">
        <v>344</v>
      </c>
      <c r="B9" s="10" t="s">
        <v>212</v>
      </c>
      <c r="C9" s="10" t="s">
        <v>213</v>
      </c>
    </row>
    <row r="10" spans="1:3" ht="56.25" x14ac:dyDescent="0.2">
      <c r="A10" s="2" t="s">
        <v>113</v>
      </c>
      <c r="B10" s="10" t="s">
        <v>429</v>
      </c>
      <c r="C10" s="10" t="s">
        <v>353</v>
      </c>
    </row>
    <row r="11" spans="1:3" ht="56.25" x14ac:dyDescent="0.2">
      <c r="A11" s="2" t="s">
        <v>502</v>
      </c>
      <c r="B11" s="57" t="s">
        <v>503</v>
      </c>
      <c r="C11" s="57" t="s">
        <v>504</v>
      </c>
    </row>
    <row r="12" spans="1:3" ht="90" x14ac:dyDescent="0.2">
      <c r="A12" s="2" t="s">
        <v>232</v>
      </c>
      <c r="B12" s="57" t="s">
        <v>383</v>
      </c>
      <c r="C12" s="57" t="s">
        <v>501</v>
      </c>
    </row>
    <row r="13" spans="1:3" ht="45" x14ac:dyDescent="0.2">
      <c r="A13" s="2" t="s">
        <v>241</v>
      </c>
      <c r="B13" s="49" t="s">
        <v>520</v>
      </c>
      <c r="C13" s="49" t="s">
        <v>52</v>
      </c>
    </row>
    <row r="14" spans="1:3" ht="45" x14ac:dyDescent="0.2">
      <c r="A14" s="2" t="s">
        <v>114</v>
      </c>
      <c r="B14" s="10" t="s">
        <v>384</v>
      </c>
      <c r="C14" s="10" t="s">
        <v>411</v>
      </c>
    </row>
    <row r="15" spans="1:3" x14ac:dyDescent="0.2">
      <c r="A15" s="36"/>
      <c r="B15" s="37"/>
      <c r="C15" s="68"/>
    </row>
    <row r="16" spans="1:3" x14ac:dyDescent="0.2">
      <c r="B16" s="32"/>
    </row>
    <row r="17" spans="1:1" x14ac:dyDescent="0.2">
      <c r="A17" s="26" t="s">
        <v>7</v>
      </c>
    </row>
    <row r="18" spans="1:1" x14ac:dyDescent="0.2">
      <c r="A18" s="33" t="s">
        <v>115</v>
      </c>
    </row>
    <row r="19" spans="1:1" x14ac:dyDescent="0.2">
      <c r="A19" t="s">
        <v>116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92D050"/>
  </sheetPr>
  <dimension ref="A1:D17"/>
  <sheetViews>
    <sheetView workbookViewId="0">
      <selection activeCell="H22" sqref="H22"/>
    </sheetView>
  </sheetViews>
  <sheetFormatPr baseColWidth="10" defaultRowHeight="12.75" x14ac:dyDescent="0.2"/>
  <cols>
    <col min="1" max="1" width="31" bestFit="1" customWidth="1"/>
    <col min="2" max="2" width="13.42578125" bestFit="1" customWidth="1"/>
    <col min="3" max="3" width="6.7109375" bestFit="1" customWidth="1"/>
  </cols>
  <sheetData>
    <row r="1" spans="1:4" x14ac:dyDescent="0.2">
      <c r="A1" t="s">
        <v>590</v>
      </c>
      <c r="B1" s="83">
        <v>40450</v>
      </c>
    </row>
    <row r="2" spans="1:4" ht="38.25" x14ac:dyDescent="0.2">
      <c r="A2" s="60" t="s">
        <v>987</v>
      </c>
      <c r="B2" s="8" t="s">
        <v>603</v>
      </c>
      <c r="D2" s="9" t="s">
        <v>561</v>
      </c>
    </row>
    <row r="3" spans="1:4" x14ac:dyDescent="0.2">
      <c r="B3" s="8">
        <v>20</v>
      </c>
      <c r="D3" s="84">
        <f>SUM(D6:D14)/D16*100</f>
        <v>11.417322834645674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917</v>
      </c>
      <c r="B5" s="8">
        <v>16</v>
      </c>
      <c r="C5" s="8">
        <v>1</v>
      </c>
      <c r="D5" s="8">
        <f t="shared" ref="D5:D15" si="0">B5*C5</f>
        <v>16</v>
      </c>
    </row>
    <row r="6" spans="1:4" x14ac:dyDescent="0.2">
      <c r="A6" s="8" t="s">
        <v>799</v>
      </c>
      <c r="B6" s="8">
        <v>5</v>
      </c>
      <c r="C6" s="8">
        <v>0.04</v>
      </c>
      <c r="D6" s="8">
        <f t="shared" si="0"/>
        <v>0.2</v>
      </c>
    </row>
    <row r="7" spans="1:4" x14ac:dyDescent="0.2">
      <c r="A7" s="8" t="s">
        <v>984</v>
      </c>
      <c r="B7" s="8">
        <v>6</v>
      </c>
      <c r="C7" s="8">
        <v>0.04</v>
      </c>
      <c r="D7" s="8">
        <f t="shared" si="0"/>
        <v>0.24</v>
      </c>
    </row>
    <row r="8" spans="1:4" x14ac:dyDescent="0.2">
      <c r="A8" s="8" t="s">
        <v>713</v>
      </c>
      <c r="B8" s="8">
        <v>6</v>
      </c>
      <c r="C8" s="8">
        <v>0.04</v>
      </c>
      <c r="D8" s="8">
        <f t="shared" si="0"/>
        <v>0.24</v>
      </c>
    </row>
    <row r="9" spans="1:4" x14ac:dyDescent="0.2">
      <c r="A9" s="8" t="s">
        <v>609</v>
      </c>
      <c r="B9" s="8">
        <v>5</v>
      </c>
      <c r="C9" s="8">
        <v>0.04</v>
      </c>
      <c r="D9" s="8">
        <f t="shared" si="0"/>
        <v>0.2</v>
      </c>
    </row>
    <row r="10" spans="1:4" x14ac:dyDescent="0.2">
      <c r="A10" s="8" t="s">
        <v>908</v>
      </c>
      <c r="B10" s="8">
        <v>7</v>
      </c>
      <c r="C10" s="8">
        <v>0.04</v>
      </c>
      <c r="D10" s="8">
        <f>B10*C10</f>
        <v>0.28000000000000003</v>
      </c>
    </row>
    <row r="11" spans="1:4" x14ac:dyDescent="0.2">
      <c r="A11" s="8" t="s">
        <v>985</v>
      </c>
      <c r="B11" s="8">
        <v>10</v>
      </c>
      <c r="C11" s="8">
        <v>0.04</v>
      </c>
      <c r="D11" s="8">
        <f>B11*C11</f>
        <v>0.4</v>
      </c>
    </row>
    <row r="12" spans="1:4" x14ac:dyDescent="0.2">
      <c r="A12" s="8" t="s">
        <v>638</v>
      </c>
      <c r="B12" s="8">
        <v>5</v>
      </c>
      <c r="C12" s="8">
        <v>0.04</v>
      </c>
      <c r="D12" s="8">
        <f>B12*C12</f>
        <v>0.2</v>
      </c>
    </row>
    <row r="13" spans="1:4" x14ac:dyDescent="0.2">
      <c r="A13" s="8" t="s">
        <v>794</v>
      </c>
      <c r="B13" s="8">
        <v>8</v>
      </c>
      <c r="C13" s="8">
        <v>0.04</v>
      </c>
      <c r="D13" s="8">
        <f>B13*C13</f>
        <v>0.32</v>
      </c>
    </row>
    <row r="14" spans="1:4" x14ac:dyDescent="0.2">
      <c r="A14" s="8" t="s">
        <v>986</v>
      </c>
      <c r="B14" s="8">
        <v>6</v>
      </c>
      <c r="C14" s="8">
        <v>0.04</v>
      </c>
      <c r="D14" s="8">
        <f>B14*C14</f>
        <v>0.24</v>
      </c>
    </row>
    <row r="15" spans="1:4" x14ac:dyDescent="0.2">
      <c r="A15" s="8" t="s">
        <v>612</v>
      </c>
      <c r="B15" s="8">
        <v>2</v>
      </c>
      <c r="C15" s="8">
        <v>1</v>
      </c>
      <c r="D15" s="8">
        <f t="shared" si="0"/>
        <v>2</v>
      </c>
    </row>
    <row r="16" spans="1:4" x14ac:dyDescent="0.2">
      <c r="A16" s="8" t="s">
        <v>575</v>
      </c>
      <c r="B16" s="8"/>
      <c r="C16" s="8"/>
      <c r="D16" s="8">
        <f>SUM(D5:D15)</f>
        <v>20.319999999999993</v>
      </c>
    </row>
    <row r="17" spans="1:1" x14ac:dyDescent="0.2">
      <c r="A17" s="33"/>
    </row>
  </sheetData>
  <phoneticPr fontId="6" type="noConversion"/>
  <pageMargins left="0.34" right="0.42" top="0.984251969" bottom="0.984251969" header="0.4921259845" footer="0.4921259845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FFC000"/>
  </sheetPr>
  <dimension ref="A1:C10"/>
  <sheetViews>
    <sheetView workbookViewId="0">
      <selection activeCell="C18" sqref="C18"/>
    </sheetView>
  </sheetViews>
  <sheetFormatPr baseColWidth="10" defaultRowHeight="12.75" x14ac:dyDescent="0.2"/>
  <cols>
    <col min="1" max="1" width="30.140625" customWidth="1"/>
    <col min="2" max="2" width="40.140625" customWidth="1"/>
    <col min="3" max="3" width="29.140625" customWidth="1"/>
  </cols>
  <sheetData>
    <row r="1" spans="1:3" x14ac:dyDescent="0.2">
      <c r="A1" s="9" t="s">
        <v>467</v>
      </c>
      <c r="C1" s="1"/>
    </row>
    <row r="2" spans="1:3" x14ac:dyDescent="0.2">
      <c r="A2" s="16" t="s">
        <v>468</v>
      </c>
      <c r="B2" s="40" t="s">
        <v>26</v>
      </c>
      <c r="C2" s="17" t="s">
        <v>469</v>
      </c>
    </row>
    <row r="3" spans="1:3" ht="45" x14ac:dyDescent="0.2">
      <c r="A3" s="18"/>
      <c r="B3" s="16" t="s">
        <v>413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2" t="s">
        <v>472</v>
      </c>
      <c r="C5" s="19" t="s">
        <v>8</v>
      </c>
    </row>
    <row r="6" spans="1:3" ht="56.25" x14ac:dyDescent="0.2">
      <c r="A6" s="2" t="s">
        <v>105</v>
      </c>
      <c r="B6" s="10" t="s">
        <v>106</v>
      </c>
      <c r="C6" s="24" t="s">
        <v>27</v>
      </c>
    </row>
    <row r="7" spans="1:3" ht="67.5" x14ac:dyDescent="0.2">
      <c r="A7" s="2" t="s">
        <v>450</v>
      </c>
      <c r="B7" s="10" t="s">
        <v>13</v>
      </c>
      <c r="C7" s="10" t="s">
        <v>100</v>
      </c>
    </row>
    <row r="8" spans="1:3" x14ac:dyDescent="0.2">
      <c r="A8" s="16" t="s">
        <v>7</v>
      </c>
      <c r="B8" s="18"/>
      <c r="C8" s="20"/>
    </row>
    <row r="9" spans="1:3" x14ac:dyDescent="0.2">
      <c r="A9" s="18" t="s">
        <v>28</v>
      </c>
      <c r="B9" s="18"/>
      <c r="C9" s="20"/>
    </row>
    <row r="10" spans="1:3" x14ac:dyDescent="0.2">
      <c r="A10" s="18" t="s">
        <v>29</v>
      </c>
      <c r="B10" s="18"/>
      <c r="C10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FFC000"/>
  </sheetPr>
  <dimension ref="A1:C22"/>
  <sheetViews>
    <sheetView topLeftCell="A4" workbookViewId="0">
      <selection activeCell="A18" sqref="A18"/>
    </sheetView>
  </sheetViews>
  <sheetFormatPr baseColWidth="10" defaultRowHeight="12.75" x14ac:dyDescent="0.2"/>
  <cols>
    <col min="1" max="1" width="22.28515625" customWidth="1"/>
    <col min="2" max="2" width="33" customWidth="1"/>
    <col min="3" max="3" width="28.14062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27" t="s">
        <v>339</v>
      </c>
      <c r="C2" s="9" t="s">
        <v>469</v>
      </c>
    </row>
    <row r="3" spans="1:3" ht="45" x14ac:dyDescent="0.2">
      <c r="B3" t="s">
        <v>524</v>
      </c>
      <c r="C3" s="10" t="s">
        <v>470</v>
      </c>
    </row>
    <row r="6" spans="1:3" x14ac:dyDescent="0.2">
      <c r="A6" s="2" t="s">
        <v>471</v>
      </c>
      <c r="B6" s="8" t="s">
        <v>472</v>
      </c>
      <c r="C6" s="8" t="s">
        <v>473</v>
      </c>
    </row>
    <row r="7" spans="1:3" ht="66.599999999999994" customHeight="1" x14ac:dyDescent="0.2">
      <c r="A7" s="10" t="s">
        <v>231</v>
      </c>
      <c r="B7" s="10" t="s">
        <v>209</v>
      </c>
      <c r="C7" s="10" t="s">
        <v>428</v>
      </c>
    </row>
    <row r="8" spans="1:3" ht="109.15" customHeight="1" x14ac:dyDescent="0.2">
      <c r="A8" s="10" t="s">
        <v>99</v>
      </c>
      <c r="B8" s="10" t="s">
        <v>401</v>
      </c>
      <c r="C8" s="10" t="s">
        <v>74</v>
      </c>
    </row>
    <row r="9" spans="1:3" ht="90" x14ac:dyDescent="0.2">
      <c r="A9" s="10" t="s">
        <v>410</v>
      </c>
      <c r="B9" s="19" t="s">
        <v>527</v>
      </c>
      <c r="C9" s="10" t="s">
        <v>240</v>
      </c>
    </row>
    <row r="10" spans="1:3" ht="67.5" x14ac:dyDescent="0.2">
      <c r="A10" s="10" t="s">
        <v>134</v>
      </c>
      <c r="B10" s="10" t="s">
        <v>483</v>
      </c>
      <c r="C10" s="10" t="s">
        <v>441</v>
      </c>
    </row>
    <row r="11" spans="1:3" ht="55.9" customHeight="1" x14ac:dyDescent="0.2">
      <c r="A11" s="10" t="s">
        <v>344</v>
      </c>
      <c r="B11" s="10" t="s">
        <v>212</v>
      </c>
      <c r="C11" s="10" t="s">
        <v>213</v>
      </c>
    </row>
    <row r="12" spans="1:3" ht="78.75" x14ac:dyDescent="0.2">
      <c r="A12" s="10" t="s">
        <v>498</v>
      </c>
      <c r="B12" s="57" t="s">
        <v>73</v>
      </c>
      <c r="C12" s="57" t="s">
        <v>253</v>
      </c>
    </row>
    <row r="13" spans="1:3" ht="67.5" x14ac:dyDescent="0.2">
      <c r="A13" s="10" t="s">
        <v>382</v>
      </c>
      <c r="B13" s="10" t="s">
        <v>522</v>
      </c>
      <c r="C13" s="10"/>
    </row>
    <row r="14" spans="1:3" ht="67.5" x14ac:dyDescent="0.2">
      <c r="A14" s="10" t="s">
        <v>216</v>
      </c>
      <c r="B14" s="10" t="s">
        <v>217</v>
      </c>
      <c r="C14" s="10" t="s">
        <v>218</v>
      </c>
    </row>
    <row r="15" spans="1:3" ht="104.45" customHeight="1" x14ac:dyDescent="0.2">
      <c r="A15" s="10" t="s">
        <v>530</v>
      </c>
      <c r="B15" s="10" t="s">
        <v>511</v>
      </c>
      <c r="C15" s="10" t="s">
        <v>412</v>
      </c>
    </row>
    <row r="16" spans="1:3" ht="22.5" x14ac:dyDescent="0.2">
      <c r="A16" s="10" t="s">
        <v>340</v>
      </c>
      <c r="B16" s="11" t="s">
        <v>242</v>
      </c>
      <c r="C16" s="10"/>
    </row>
    <row r="17" spans="1:3" ht="64.150000000000006" customHeight="1" x14ac:dyDescent="0.2">
      <c r="A17" s="10" t="s">
        <v>241</v>
      </c>
      <c r="B17" s="10" t="s">
        <v>520</v>
      </c>
      <c r="C17" s="10" t="s">
        <v>52</v>
      </c>
    </row>
    <row r="18" spans="1:3" ht="78.75" x14ac:dyDescent="0.2">
      <c r="A18" s="10" t="s">
        <v>63</v>
      </c>
      <c r="B18" s="10" t="s">
        <v>64</v>
      </c>
      <c r="C18" s="10" t="s">
        <v>65</v>
      </c>
    </row>
    <row r="19" spans="1:3" x14ac:dyDescent="0.2">
      <c r="B19" s="32"/>
    </row>
    <row r="20" spans="1:3" x14ac:dyDescent="0.2">
      <c r="A20" s="26" t="s">
        <v>7</v>
      </c>
    </row>
    <row r="21" spans="1:3" x14ac:dyDescent="0.2">
      <c r="A21" s="33" t="s">
        <v>341</v>
      </c>
    </row>
    <row r="22" spans="1:3" x14ac:dyDescent="0.2">
      <c r="A22" t="s">
        <v>375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92D050"/>
  </sheetPr>
  <dimension ref="A2:D15"/>
  <sheetViews>
    <sheetView workbookViewId="0">
      <selection activeCell="G24" sqref="G23:G24"/>
    </sheetView>
  </sheetViews>
  <sheetFormatPr baseColWidth="10" defaultRowHeight="12.75" x14ac:dyDescent="0.2"/>
  <cols>
    <col min="1" max="1" width="39.57031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2" spans="1:4" ht="25.5" x14ac:dyDescent="0.2">
      <c r="A2" s="60" t="s">
        <v>993</v>
      </c>
      <c r="B2" s="8" t="s">
        <v>603</v>
      </c>
      <c r="D2" s="9" t="s">
        <v>561</v>
      </c>
    </row>
    <row r="3" spans="1:4" x14ac:dyDescent="0.2">
      <c r="B3" s="8">
        <v>25</v>
      </c>
      <c r="D3" s="84">
        <f>SUM(D7:D13)/D15*100</f>
        <v>15.47277936962751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454</v>
      </c>
      <c r="B5" s="8">
        <v>20</v>
      </c>
      <c r="C5" s="8">
        <v>1</v>
      </c>
      <c r="D5" s="8">
        <f t="shared" ref="D5:D14" si="0">B5*C5</f>
        <v>20</v>
      </c>
    </row>
    <row r="6" spans="1:4" x14ac:dyDescent="0.2">
      <c r="A6" s="8" t="s">
        <v>818</v>
      </c>
      <c r="B6" s="8">
        <v>2</v>
      </c>
      <c r="C6" s="8">
        <v>0.05</v>
      </c>
      <c r="D6" s="8">
        <f>B6*C6</f>
        <v>0.1</v>
      </c>
    </row>
    <row r="7" spans="1:4" x14ac:dyDescent="0.2">
      <c r="A7" s="8" t="s">
        <v>988</v>
      </c>
      <c r="B7" s="8">
        <v>25</v>
      </c>
      <c r="C7" s="8">
        <v>0.04</v>
      </c>
      <c r="D7" s="8">
        <f t="shared" si="0"/>
        <v>1</v>
      </c>
    </row>
    <row r="8" spans="1:4" x14ac:dyDescent="0.2">
      <c r="A8" s="8" t="s">
        <v>799</v>
      </c>
      <c r="B8" s="8">
        <v>18</v>
      </c>
      <c r="C8" s="8">
        <v>0.04</v>
      </c>
      <c r="D8" s="8">
        <f t="shared" si="0"/>
        <v>0.72</v>
      </c>
    </row>
    <row r="9" spans="1:4" x14ac:dyDescent="0.2">
      <c r="A9" s="8" t="s">
        <v>989</v>
      </c>
      <c r="B9" s="8">
        <v>12</v>
      </c>
      <c r="C9" s="8">
        <v>0.04</v>
      </c>
      <c r="D9" s="8">
        <f t="shared" si="0"/>
        <v>0.48</v>
      </c>
    </row>
    <row r="10" spans="1:4" x14ac:dyDescent="0.2">
      <c r="A10" s="8" t="s">
        <v>990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8" t="s">
        <v>651</v>
      </c>
      <c r="B11" s="8">
        <v>18</v>
      </c>
      <c r="C11" s="8">
        <v>0.04</v>
      </c>
      <c r="D11" s="8">
        <f>B11*C11</f>
        <v>0.72</v>
      </c>
    </row>
    <row r="12" spans="1:4" x14ac:dyDescent="0.2">
      <c r="A12" s="8" t="s">
        <v>991</v>
      </c>
      <c r="B12" s="8">
        <v>5</v>
      </c>
      <c r="C12" s="8">
        <v>0.04</v>
      </c>
      <c r="D12" s="8">
        <f>B12*C12</f>
        <v>0.2</v>
      </c>
    </row>
    <row r="13" spans="1:4" x14ac:dyDescent="0.2">
      <c r="A13" s="8" t="s">
        <v>992</v>
      </c>
      <c r="B13" s="8">
        <v>20</v>
      </c>
      <c r="C13" s="8">
        <v>0.04</v>
      </c>
      <c r="D13" s="8">
        <f>B13*C13</f>
        <v>0.8</v>
      </c>
    </row>
    <row r="14" spans="1:4" x14ac:dyDescent="0.2">
      <c r="A14" s="8" t="s">
        <v>612</v>
      </c>
      <c r="B14" s="8">
        <v>3.5</v>
      </c>
      <c r="C14" s="8">
        <v>1</v>
      </c>
      <c r="D14" s="8">
        <f t="shared" si="0"/>
        <v>3.5</v>
      </c>
    </row>
    <row r="15" spans="1:4" x14ac:dyDescent="0.2">
      <c r="A15" s="8" t="s">
        <v>575</v>
      </c>
      <c r="B15" s="8"/>
      <c r="C15" s="8"/>
      <c r="D15" s="8">
        <f>SUM(D5:D14)</f>
        <v>27.919999999999998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FFC000"/>
  </sheetPr>
  <dimension ref="A1:C23"/>
  <sheetViews>
    <sheetView workbookViewId="0"/>
  </sheetViews>
  <sheetFormatPr baseColWidth="10" defaultRowHeight="12.75" x14ac:dyDescent="0.2"/>
  <cols>
    <col min="1" max="1" width="28.5703125" customWidth="1"/>
    <col min="2" max="2" width="49.140625" customWidth="1"/>
    <col min="3" max="3" width="28.85546875" customWidth="1"/>
  </cols>
  <sheetData>
    <row r="1" spans="1:3" x14ac:dyDescent="0.2">
      <c r="A1" s="9" t="s">
        <v>467</v>
      </c>
      <c r="C1" s="1"/>
    </row>
    <row r="2" spans="1:3" x14ac:dyDescent="0.2">
      <c r="A2" s="16" t="s">
        <v>468</v>
      </c>
      <c r="B2" s="16" t="s">
        <v>259</v>
      </c>
      <c r="C2" s="17" t="s">
        <v>469</v>
      </c>
    </row>
    <row r="3" spans="1:3" ht="45" x14ac:dyDescent="0.2">
      <c r="A3" s="18"/>
      <c r="B3" s="16" t="s">
        <v>35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2" t="s">
        <v>472</v>
      </c>
      <c r="C5" s="19" t="s">
        <v>8</v>
      </c>
    </row>
    <row r="6" spans="1:3" ht="45" x14ac:dyDescent="0.2">
      <c r="A6" s="10" t="s">
        <v>260</v>
      </c>
      <c r="B6" s="10" t="s">
        <v>261</v>
      </c>
      <c r="C6" s="10" t="s">
        <v>428</v>
      </c>
    </row>
    <row r="7" spans="1:3" ht="78.75" x14ac:dyDescent="0.2">
      <c r="A7" s="10" t="s">
        <v>502</v>
      </c>
      <c r="B7" s="10" t="s">
        <v>503</v>
      </c>
      <c r="C7" s="10" t="s">
        <v>504</v>
      </c>
    </row>
    <row r="8" spans="1:3" x14ac:dyDescent="0.2">
      <c r="A8" s="36"/>
      <c r="B8" s="51"/>
      <c r="C8" s="51"/>
    </row>
    <row r="9" spans="1:3" x14ac:dyDescent="0.2">
      <c r="A9" s="16" t="s">
        <v>7</v>
      </c>
      <c r="B9" s="18"/>
      <c r="C9" s="20"/>
    </row>
    <row r="10" spans="1:3" x14ac:dyDescent="0.2">
      <c r="A10" s="18" t="s">
        <v>262</v>
      </c>
      <c r="B10" s="18"/>
      <c r="C10" s="20"/>
    </row>
    <row r="11" spans="1:3" x14ac:dyDescent="0.2">
      <c r="A11" s="18" t="s">
        <v>263</v>
      </c>
      <c r="B11" s="18"/>
      <c r="C11" s="20"/>
    </row>
    <row r="12" spans="1:3" x14ac:dyDescent="0.2">
      <c r="A12" s="18" t="s">
        <v>264</v>
      </c>
      <c r="B12" s="18"/>
      <c r="C12" s="20"/>
    </row>
    <row r="13" spans="1:3" x14ac:dyDescent="0.2">
      <c r="A13" s="18" t="s">
        <v>265</v>
      </c>
      <c r="B13" s="18"/>
      <c r="C13" s="20"/>
    </row>
    <row r="14" spans="1:3" x14ac:dyDescent="0.2">
      <c r="A14" s="18"/>
      <c r="B14" s="18"/>
      <c r="C14" s="20"/>
    </row>
    <row r="15" spans="1:3" x14ac:dyDescent="0.2">
      <c r="A15" s="16" t="s">
        <v>266</v>
      </c>
      <c r="B15" s="18"/>
      <c r="C15" s="20"/>
    </row>
    <row r="16" spans="1:3" x14ac:dyDescent="0.2">
      <c r="A16" s="18" t="s">
        <v>267</v>
      </c>
      <c r="B16" s="18"/>
      <c r="C16" s="20"/>
    </row>
    <row r="17" spans="1:1" x14ac:dyDescent="0.2">
      <c r="A17" s="18" t="s">
        <v>268</v>
      </c>
    </row>
    <row r="18" spans="1:1" x14ac:dyDescent="0.2">
      <c r="A18" s="18" t="s">
        <v>269</v>
      </c>
    </row>
    <row r="19" spans="1:1" x14ac:dyDescent="0.2">
      <c r="A19" s="18" t="s">
        <v>334</v>
      </c>
    </row>
    <row r="20" spans="1:1" x14ac:dyDescent="0.2">
      <c r="A20" s="18" t="s">
        <v>335</v>
      </c>
    </row>
    <row r="21" spans="1:1" x14ac:dyDescent="0.2">
      <c r="A21" s="18" t="s">
        <v>336</v>
      </c>
    </row>
    <row r="22" spans="1:1" x14ac:dyDescent="0.2">
      <c r="A22" s="18" t="s">
        <v>337</v>
      </c>
    </row>
    <row r="23" spans="1:1" x14ac:dyDescent="0.2">
      <c r="A23" s="18" t="s">
        <v>338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7:D25"/>
  <sheetViews>
    <sheetView workbookViewId="0">
      <selection activeCell="B10" sqref="B10"/>
    </sheetView>
  </sheetViews>
  <sheetFormatPr baseColWidth="10" defaultRowHeight="12.75" x14ac:dyDescent="0.2"/>
  <cols>
    <col min="1" max="1" width="46" bestFit="1" customWidth="1"/>
    <col min="2" max="2" width="13.42578125" bestFit="1" customWidth="1"/>
    <col min="3" max="3" width="10.5703125" bestFit="1" customWidth="1"/>
    <col min="4" max="4" width="12.5703125" bestFit="1" customWidth="1"/>
  </cols>
  <sheetData>
    <row r="7" spans="1:4" x14ac:dyDescent="0.2">
      <c r="A7" s="26" t="s">
        <v>587</v>
      </c>
      <c r="B7" s="8" t="s">
        <v>588</v>
      </c>
      <c r="C7" t="s">
        <v>589</v>
      </c>
      <c r="D7" s="86" t="s">
        <v>219</v>
      </c>
    </row>
    <row r="8" spans="1:4" x14ac:dyDescent="0.2">
      <c r="B8" s="87">
        <v>30</v>
      </c>
      <c r="C8" t="s">
        <v>545</v>
      </c>
      <c r="D8" t="s">
        <v>590</v>
      </c>
    </row>
    <row r="9" spans="1:4" x14ac:dyDescent="0.2">
      <c r="B9" s="68"/>
      <c r="C9" s="84">
        <f>SUM(D16:D22)/D25*100</f>
        <v>7.4001716839830669</v>
      </c>
      <c r="D9" s="83">
        <v>40457</v>
      </c>
    </row>
    <row r="10" spans="1:4" x14ac:dyDescent="0.2">
      <c r="B10" s="68"/>
    </row>
    <row r="11" spans="1:4" x14ac:dyDescent="0.2">
      <c r="B11" s="68"/>
    </row>
    <row r="12" spans="1:4" x14ac:dyDescent="0.2">
      <c r="A12" s="8" t="s">
        <v>546</v>
      </c>
      <c r="B12" s="8" t="s">
        <v>547</v>
      </c>
      <c r="C12" s="8" t="s">
        <v>548</v>
      </c>
      <c r="D12" s="8" t="s">
        <v>549</v>
      </c>
    </row>
    <row r="13" spans="1:4" x14ac:dyDescent="0.2">
      <c r="A13" s="8" t="s">
        <v>591</v>
      </c>
      <c r="B13" s="8">
        <v>22</v>
      </c>
      <c r="C13" s="8">
        <v>1</v>
      </c>
      <c r="D13" s="8">
        <f>B13*C13</f>
        <v>22</v>
      </c>
    </row>
    <row r="14" spans="1:4" x14ac:dyDescent="0.2">
      <c r="A14" s="8" t="s">
        <v>592</v>
      </c>
      <c r="B14" s="8">
        <v>2</v>
      </c>
      <c r="C14" s="8">
        <v>1</v>
      </c>
      <c r="D14" s="8">
        <f t="shared" ref="D14:D20" si="0">B14*C14</f>
        <v>2</v>
      </c>
    </row>
    <row r="15" spans="1:4" x14ac:dyDescent="0.2">
      <c r="A15" s="8" t="s">
        <v>593</v>
      </c>
      <c r="B15" s="8">
        <v>1</v>
      </c>
      <c r="C15" s="8">
        <v>1</v>
      </c>
      <c r="D15" s="8">
        <f>B15*C15</f>
        <v>1</v>
      </c>
    </row>
    <row r="16" spans="1:4" x14ac:dyDescent="0.2">
      <c r="A16" s="8" t="s">
        <v>474</v>
      </c>
      <c r="B16" s="8">
        <v>10</v>
      </c>
      <c r="C16" s="8">
        <v>0.04</v>
      </c>
      <c r="D16" s="8">
        <f t="shared" si="0"/>
        <v>0.4</v>
      </c>
    </row>
    <row r="17" spans="1:4" x14ac:dyDescent="0.2">
      <c r="A17" s="8" t="s">
        <v>594</v>
      </c>
      <c r="B17" s="8">
        <v>5</v>
      </c>
      <c r="C17" s="8">
        <v>0.04</v>
      </c>
      <c r="D17" s="8">
        <f t="shared" si="0"/>
        <v>0.2</v>
      </c>
    </row>
    <row r="18" spans="1:4" x14ac:dyDescent="0.2">
      <c r="A18" s="8" t="s">
        <v>595</v>
      </c>
      <c r="B18" s="8">
        <v>5</v>
      </c>
      <c r="C18" s="8">
        <v>0.04</v>
      </c>
      <c r="D18" s="8">
        <f t="shared" si="0"/>
        <v>0.2</v>
      </c>
    </row>
    <row r="19" spans="1:4" x14ac:dyDescent="0.2">
      <c r="A19" s="8" t="s">
        <v>596</v>
      </c>
      <c r="B19" s="8">
        <v>5</v>
      </c>
      <c r="C19" s="8">
        <v>0.04</v>
      </c>
      <c r="D19" s="8">
        <f t="shared" si="0"/>
        <v>0.2</v>
      </c>
    </row>
    <row r="20" spans="1:4" x14ac:dyDescent="0.2">
      <c r="A20" s="8" t="s">
        <v>597</v>
      </c>
      <c r="B20" s="8">
        <v>5</v>
      </c>
      <c r="C20" s="8">
        <v>0.04</v>
      </c>
      <c r="D20" s="8">
        <f t="shared" si="0"/>
        <v>0.2</v>
      </c>
    </row>
    <row r="21" spans="1:4" x14ac:dyDescent="0.2">
      <c r="A21" s="8" t="s">
        <v>598</v>
      </c>
      <c r="B21" s="8">
        <v>15</v>
      </c>
      <c r="C21" s="8">
        <v>0.04</v>
      </c>
      <c r="D21" s="8">
        <f>B21*C21</f>
        <v>0.6</v>
      </c>
    </row>
    <row r="22" spans="1:4" x14ac:dyDescent="0.2">
      <c r="A22" s="8" t="s">
        <v>599</v>
      </c>
      <c r="B22" s="8">
        <v>5</v>
      </c>
      <c r="C22" s="8">
        <v>0.04</v>
      </c>
      <c r="D22" s="8">
        <f>B22*C22</f>
        <v>0.2</v>
      </c>
    </row>
    <row r="23" spans="1:4" x14ac:dyDescent="0.2">
      <c r="A23" s="8" t="s">
        <v>600</v>
      </c>
      <c r="B23" s="8">
        <f>B8*0.02</f>
        <v>0.6</v>
      </c>
      <c r="C23" s="8">
        <v>0.04</v>
      </c>
      <c r="D23" s="8">
        <f>B23*C23</f>
        <v>2.4E-2</v>
      </c>
    </row>
    <row r="24" spans="1:4" x14ac:dyDescent="0.2">
      <c r="A24" s="8" t="s">
        <v>601</v>
      </c>
      <c r="B24" s="8">
        <f>B8*0.002</f>
        <v>0.06</v>
      </c>
      <c r="C24" s="8">
        <v>0.04</v>
      </c>
      <c r="D24" s="8">
        <f>B24*C24</f>
        <v>2.3999999999999998E-3</v>
      </c>
    </row>
    <row r="25" spans="1:4" x14ac:dyDescent="0.2">
      <c r="A25" s="8" t="s">
        <v>575</v>
      </c>
      <c r="B25" s="8"/>
      <c r="C25" s="8"/>
      <c r="D25" s="88">
        <f>SUM(D13:D24)</f>
        <v>27.026399999999999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92D050"/>
  </sheetPr>
  <dimension ref="A1:D20"/>
  <sheetViews>
    <sheetView workbookViewId="0">
      <selection activeCell="B22" sqref="B22"/>
    </sheetView>
  </sheetViews>
  <sheetFormatPr baseColWidth="10" defaultRowHeight="12.75" x14ac:dyDescent="0.2"/>
  <cols>
    <col min="1" max="1" width="48.28515625" bestFit="1" customWidth="1"/>
    <col min="2" max="2" width="13.42578125" bestFit="1" customWidth="1"/>
    <col min="3" max="3" width="6.7109375" bestFit="1" customWidth="1"/>
    <col min="4" max="4" width="16.5703125" bestFit="1" customWidth="1"/>
  </cols>
  <sheetData>
    <row r="1" spans="1:4" x14ac:dyDescent="0.2">
      <c r="A1" t="s">
        <v>590</v>
      </c>
      <c r="B1" s="83">
        <v>40551</v>
      </c>
    </row>
    <row r="2" spans="1:4" ht="25.5" x14ac:dyDescent="0.2">
      <c r="A2" s="60" t="s">
        <v>999</v>
      </c>
      <c r="B2" s="8" t="s">
        <v>603</v>
      </c>
      <c r="D2" s="9" t="s">
        <v>561</v>
      </c>
    </row>
    <row r="3" spans="1:4" x14ac:dyDescent="0.2">
      <c r="B3" s="8">
        <v>5</v>
      </c>
      <c r="D3" s="84">
        <f>SUM(D7:D19)/D20*100</f>
        <v>82.75862068965516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994</v>
      </c>
      <c r="B5" s="8">
        <v>0.5</v>
      </c>
      <c r="C5" s="8">
        <v>1</v>
      </c>
      <c r="D5" s="8">
        <f t="shared" ref="D5:D10" si="0">B5*C5</f>
        <v>0.5</v>
      </c>
    </row>
    <row r="6" spans="1:4" x14ac:dyDescent="0.2">
      <c r="A6" s="8" t="s">
        <v>995</v>
      </c>
      <c r="B6" s="8">
        <v>0.5</v>
      </c>
      <c r="C6" s="8">
        <v>1</v>
      </c>
      <c r="D6" s="8">
        <f t="shared" si="0"/>
        <v>0.5</v>
      </c>
    </row>
    <row r="7" spans="1:4" x14ac:dyDescent="0.2">
      <c r="A7" s="8" t="s">
        <v>651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8" t="s">
        <v>625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8" t="s">
        <v>626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8" t="s">
        <v>713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8" t="s">
        <v>611</v>
      </c>
      <c r="B11" s="8">
        <v>10</v>
      </c>
      <c r="C11" s="8">
        <v>0.04</v>
      </c>
      <c r="D11" s="8">
        <f>B11*C11</f>
        <v>0.4</v>
      </c>
    </row>
    <row r="12" spans="1:4" x14ac:dyDescent="0.2">
      <c r="A12" s="8" t="s">
        <v>717</v>
      </c>
      <c r="B12" s="8">
        <v>10</v>
      </c>
      <c r="C12" s="8">
        <v>0.04</v>
      </c>
      <c r="D12" s="8">
        <f t="shared" ref="D12:D18" si="1">B12*C12</f>
        <v>0.4</v>
      </c>
    </row>
    <row r="13" spans="1:4" x14ac:dyDescent="0.2">
      <c r="A13" s="8" t="s">
        <v>996</v>
      </c>
      <c r="B13" s="8">
        <v>10</v>
      </c>
      <c r="C13" s="8">
        <v>0.04</v>
      </c>
      <c r="D13" s="8">
        <f t="shared" si="1"/>
        <v>0.4</v>
      </c>
    </row>
    <row r="14" spans="1:4" x14ac:dyDescent="0.2">
      <c r="A14" s="8" t="s">
        <v>829</v>
      </c>
      <c r="B14" s="8">
        <v>10</v>
      </c>
      <c r="C14" s="8">
        <v>0.04</v>
      </c>
      <c r="D14" s="8">
        <f t="shared" si="1"/>
        <v>0.4</v>
      </c>
    </row>
    <row r="15" spans="1:4" x14ac:dyDescent="0.2">
      <c r="A15" s="8" t="s">
        <v>652</v>
      </c>
      <c r="B15" s="8">
        <v>10</v>
      </c>
      <c r="C15" s="8">
        <v>0.04</v>
      </c>
      <c r="D15" s="8">
        <f t="shared" si="1"/>
        <v>0.4</v>
      </c>
    </row>
    <row r="16" spans="1:4" x14ac:dyDescent="0.2">
      <c r="A16" s="8" t="s">
        <v>714</v>
      </c>
      <c r="B16" s="8">
        <v>10</v>
      </c>
      <c r="C16" s="8">
        <v>0.04</v>
      </c>
      <c r="D16" s="8">
        <f t="shared" si="1"/>
        <v>0.4</v>
      </c>
    </row>
    <row r="17" spans="1:4" x14ac:dyDescent="0.2">
      <c r="A17" s="8" t="s">
        <v>997</v>
      </c>
      <c r="B17" s="8">
        <v>10</v>
      </c>
      <c r="C17" s="8">
        <v>0.04</v>
      </c>
      <c r="D17" s="8">
        <f t="shared" si="1"/>
        <v>0.4</v>
      </c>
    </row>
    <row r="18" spans="1:4" x14ac:dyDescent="0.2">
      <c r="A18" s="8" t="s">
        <v>998</v>
      </c>
      <c r="B18" s="8">
        <v>10</v>
      </c>
      <c r="C18" s="8">
        <v>0.04</v>
      </c>
      <c r="D18" s="8">
        <f t="shared" si="1"/>
        <v>0.4</v>
      </c>
    </row>
    <row r="19" spans="1:4" x14ac:dyDescent="0.2">
      <c r="A19" s="8"/>
      <c r="B19" s="8"/>
      <c r="C19" s="8"/>
      <c r="D19" s="8">
        <f>B19*C19</f>
        <v>0</v>
      </c>
    </row>
    <row r="20" spans="1:4" x14ac:dyDescent="0.2">
      <c r="A20" s="8" t="s">
        <v>575</v>
      </c>
      <c r="B20" s="8"/>
      <c r="C20" s="8"/>
      <c r="D20" s="8">
        <f>SUM(D5:D19)</f>
        <v>5.8000000000000007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FFC000"/>
  </sheetPr>
  <dimension ref="A1:C16"/>
  <sheetViews>
    <sheetView workbookViewId="0">
      <selection activeCell="A3" sqref="A3"/>
    </sheetView>
  </sheetViews>
  <sheetFormatPr baseColWidth="10" defaultRowHeight="12.75" x14ac:dyDescent="0.2"/>
  <cols>
    <col min="1" max="1" width="21.5703125" customWidth="1"/>
    <col min="2" max="2" width="43" customWidth="1"/>
    <col min="3" max="3" width="32.85546875" customWidth="1"/>
  </cols>
  <sheetData>
    <row r="1" spans="1:3" x14ac:dyDescent="0.2">
      <c r="A1" s="9" t="s">
        <v>467</v>
      </c>
      <c r="C1" s="1"/>
    </row>
    <row r="2" spans="1:3" x14ac:dyDescent="0.2">
      <c r="A2" s="16" t="s">
        <v>468</v>
      </c>
      <c r="B2" s="40" t="s">
        <v>424</v>
      </c>
      <c r="C2" s="17" t="s">
        <v>469</v>
      </c>
    </row>
    <row r="3" spans="1:3" ht="33.75" x14ac:dyDescent="0.2">
      <c r="A3" s="18"/>
      <c r="B3" s="16" t="s">
        <v>35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1" t="s">
        <v>472</v>
      </c>
      <c r="C5" s="19" t="s">
        <v>8</v>
      </c>
    </row>
    <row r="6" spans="1:3" ht="56.25" x14ac:dyDescent="0.2">
      <c r="A6" s="10" t="s">
        <v>239</v>
      </c>
      <c r="B6" s="10" t="s">
        <v>354</v>
      </c>
      <c r="C6" s="38"/>
    </row>
    <row r="7" spans="1:3" ht="78.75" x14ac:dyDescent="0.2">
      <c r="A7" s="10" t="s">
        <v>99</v>
      </c>
      <c r="B7" s="10" t="s">
        <v>401</v>
      </c>
      <c r="C7" s="10" t="s">
        <v>74</v>
      </c>
    </row>
    <row r="8" spans="1:3" ht="56.25" x14ac:dyDescent="0.2">
      <c r="A8" s="10" t="s">
        <v>528</v>
      </c>
      <c r="B8" s="10" t="s">
        <v>430</v>
      </c>
      <c r="C8" s="10" t="s">
        <v>431</v>
      </c>
    </row>
    <row r="9" spans="1:3" ht="56.25" x14ac:dyDescent="0.2">
      <c r="A9" s="10" t="s">
        <v>372</v>
      </c>
      <c r="B9" s="10" t="s">
        <v>103</v>
      </c>
      <c r="C9" s="10" t="s">
        <v>104</v>
      </c>
    </row>
    <row r="10" spans="1:3" ht="45" x14ac:dyDescent="0.2">
      <c r="A10" s="10" t="s">
        <v>407</v>
      </c>
      <c r="B10" s="10" t="s">
        <v>451</v>
      </c>
      <c r="C10" s="10"/>
    </row>
    <row r="11" spans="1:3" ht="45" x14ac:dyDescent="0.2">
      <c r="A11" s="10" t="s">
        <v>254</v>
      </c>
      <c r="B11" s="10" t="s">
        <v>475</v>
      </c>
      <c r="C11" s="10"/>
    </row>
    <row r="12" spans="1:3" ht="67.5" x14ac:dyDescent="0.2">
      <c r="A12" s="10" t="s">
        <v>508</v>
      </c>
      <c r="B12" s="10" t="s">
        <v>275</v>
      </c>
      <c r="C12" s="10" t="s">
        <v>276</v>
      </c>
    </row>
    <row r="13" spans="1:3" x14ac:dyDescent="0.2">
      <c r="A13" s="50"/>
      <c r="B13" s="51"/>
      <c r="C13" s="51"/>
    </row>
    <row r="14" spans="1:3" x14ac:dyDescent="0.2">
      <c r="A14" s="16" t="s">
        <v>7</v>
      </c>
      <c r="B14" s="18"/>
      <c r="C14" s="20"/>
    </row>
    <row r="15" spans="1:3" x14ac:dyDescent="0.2">
      <c r="A15" s="18" t="s">
        <v>425</v>
      </c>
      <c r="B15" s="18"/>
      <c r="C15" s="20"/>
    </row>
    <row r="16" spans="1:3" x14ac:dyDescent="0.2">
      <c r="A16" s="18" t="s">
        <v>426</v>
      </c>
      <c r="B16" s="18"/>
      <c r="C16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FFC000"/>
  </sheetPr>
  <dimension ref="A1:C18"/>
  <sheetViews>
    <sheetView workbookViewId="0">
      <selection activeCell="E3" sqref="E3"/>
    </sheetView>
  </sheetViews>
  <sheetFormatPr baseColWidth="10" defaultRowHeight="12.75" x14ac:dyDescent="0.2"/>
  <cols>
    <col min="1" max="1" width="26.28515625" customWidth="1"/>
    <col min="2" max="2" width="26.42578125" customWidth="1"/>
    <col min="3" max="3" width="29.7109375" customWidth="1"/>
  </cols>
  <sheetData>
    <row r="1" spans="1:3" x14ac:dyDescent="0.2">
      <c r="A1" s="9" t="s">
        <v>467</v>
      </c>
      <c r="C1" s="1"/>
    </row>
    <row r="2" spans="1:3" x14ac:dyDescent="0.2">
      <c r="A2" s="16" t="s">
        <v>468</v>
      </c>
      <c r="B2" s="16" t="s">
        <v>41</v>
      </c>
      <c r="C2" s="17" t="s">
        <v>469</v>
      </c>
    </row>
    <row r="3" spans="1:3" ht="33.75" x14ac:dyDescent="0.2">
      <c r="A3" s="18"/>
      <c r="B3" s="16" t="s">
        <v>35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2" t="s">
        <v>472</v>
      </c>
      <c r="C5" s="19" t="s">
        <v>8</v>
      </c>
    </row>
    <row r="6" spans="1:3" ht="67.5" x14ac:dyDescent="0.2">
      <c r="A6" s="10" t="s">
        <v>134</v>
      </c>
      <c r="B6" s="10" t="s">
        <v>483</v>
      </c>
      <c r="C6" s="10" t="s">
        <v>441</v>
      </c>
    </row>
    <row r="7" spans="1:3" ht="101.25" x14ac:dyDescent="0.2">
      <c r="A7" s="10" t="s">
        <v>39</v>
      </c>
      <c r="B7" s="10" t="s">
        <v>427</v>
      </c>
      <c r="C7" s="10" t="s">
        <v>428</v>
      </c>
    </row>
    <row r="8" spans="1:3" ht="90" x14ac:dyDescent="0.2">
      <c r="A8" s="10" t="s">
        <v>188</v>
      </c>
      <c r="B8" s="10" t="s">
        <v>515</v>
      </c>
      <c r="C8" s="10" t="s">
        <v>189</v>
      </c>
    </row>
    <row r="9" spans="1:3" ht="78.75" x14ac:dyDescent="0.2">
      <c r="A9" s="10" t="s">
        <v>231</v>
      </c>
      <c r="B9" s="10" t="s">
        <v>209</v>
      </c>
      <c r="C9" s="10" t="s">
        <v>428</v>
      </c>
    </row>
    <row r="10" spans="1:3" ht="56.25" x14ac:dyDescent="0.2">
      <c r="A10" s="10" t="s">
        <v>241</v>
      </c>
      <c r="B10" s="10" t="s">
        <v>520</v>
      </c>
      <c r="C10" s="10" t="s">
        <v>52</v>
      </c>
    </row>
    <row r="11" spans="1:3" ht="101.25" x14ac:dyDescent="0.2">
      <c r="A11" s="10" t="s">
        <v>499</v>
      </c>
      <c r="B11" s="10" t="s">
        <v>57</v>
      </c>
      <c r="C11" s="10" t="s">
        <v>58</v>
      </c>
    </row>
    <row r="12" spans="1:3" ht="67.5" x14ac:dyDescent="0.2">
      <c r="A12" s="10" t="s">
        <v>450</v>
      </c>
      <c r="B12" s="10" t="s">
        <v>13</v>
      </c>
      <c r="C12" s="10" t="s">
        <v>100</v>
      </c>
    </row>
    <row r="13" spans="1:3" ht="56.25" x14ac:dyDescent="0.2">
      <c r="A13" s="10" t="s">
        <v>42</v>
      </c>
      <c r="B13" s="10" t="s">
        <v>243</v>
      </c>
      <c r="C13" s="10" t="s">
        <v>244</v>
      </c>
    </row>
    <row r="14" spans="1:3" x14ac:dyDescent="0.2">
      <c r="A14" s="36"/>
      <c r="B14" s="51"/>
      <c r="C14" s="51"/>
    </row>
    <row r="15" spans="1:3" x14ac:dyDescent="0.2">
      <c r="A15" s="16" t="s">
        <v>7</v>
      </c>
      <c r="B15" s="18"/>
      <c r="C15" s="20"/>
    </row>
    <row r="16" spans="1:3" x14ac:dyDescent="0.2">
      <c r="A16" s="25" t="s">
        <v>245</v>
      </c>
      <c r="B16" s="18"/>
      <c r="C16" s="20"/>
    </row>
    <row r="17" spans="1:3" x14ac:dyDescent="0.2">
      <c r="A17" s="79" t="s">
        <v>246</v>
      </c>
      <c r="B17" s="18"/>
      <c r="C17" s="20"/>
    </row>
    <row r="18" spans="1:3" x14ac:dyDescent="0.2">
      <c r="A18" s="79" t="s">
        <v>247</v>
      </c>
      <c r="B18" s="18"/>
      <c r="C18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FFC000"/>
  </sheetPr>
  <dimension ref="A1:C15"/>
  <sheetViews>
    <sheetView workbookViewId="0"/>
  </sheetViews>
  <sheetFormatPr baseColWidth="10" defaultRowHeight="12.75" x14ac:dyDescent="0.2"/>
  <cols>
    <col min="1" max="1" width="25.7109375" customWidth="1"/>
    <col min="2" max="2" width="33.85546875" customWidth="1"/>
    <col min="3" max="3" width="27.7109375" customWidth="1"/>
  </cols>
  <sheetData>
    <row r="1" spans="1:3" x14ac:dyDescent="0.2">
      <c r="A1" s="9" t="s">
        <v>467</v>
      </c>
      <c r="C1" s="1"/>
    </row>
    <row r="2" spans="1:3" x14ac:dyDescent="0.2">
      <c r="A2" s="16" t="s">
        <v>468</v>
      </c>
      <c r="B2" s="16" t="s">
        <v>248</v>
      </c>
      <c r="C2" s="17" t="s">
        <v>469</v>
      </c>
    </row>
    <row r="3" spans="1:3" ht="45" x14ac:dyDescent="0.2">
      <c r="A3" s="18"/>
      <c r="B3" s="16" t="s">
        <v>35</v>
      </c>
      <c r="C3" s="19" t="s">
        <v>470</v>
      </c>
    </row>
    <row r="4" spans="1:3" x14ac:dyDescent="0.2">
      <c r="A4" s="18"/>
      <c r="B4" s="18"/>
      <c r="C4" s="20"/>
    </row>
    <row r="5" spans="1:3" x14ac:dyDescent="0.2">
      <c r="A5" s="21" t="s">
        <v>471</v>
      </c>
      <c r="B5" s="22" t="s">
        <v>472</v>
      </c>
      <c r="C5" s="19" t="s">
        <v>8</v>
      </c>
    </row>
    <row r="6" spans="1:3" ht="67.5" x14ac:dyDescent="0.2">
      <c r="A6" s="10" t="s">
        <v>134</v>
      </c>
      <c r="B6" s="10" t="s">
        <v>483</v>
      </c>
      <c r="C6" s="10" t="s">
        <v>441</v>
      </c>
    </row>
    <row r="7" spans="1:3" ht="67.5" x14ac:dyDescent="0.2">
      <c r="A7" s="10" t="s">
        <v>39</v>
      </c>
      <c r="B7" s="10" t="s">
        <v>427</v>
      </c>
      <c r="C7" s="10" t="s">
        <v>428</v>
      </c>
    </row>
    <row r="8" spans="1:3" ht="101.25" x14ac:dyDescent="0.2">
      <c r="A8" s="10" t="s">
        <v>530</v>
      </c>
      <c r="B8" s="10" t="s">
        <v>511</v>
      </c>
      <c r="C8" s="10" t="s">
        <v>412</v>
      </c>
    </row>
    <row r="9" spans="1:3" ht="67.5" x14ac:dyDescent="0.2">
      <c r="A9" s="10" t="s">
        <v>241</v>
      </c>
      <c r="B9" s="10" t="s">
        <v>520</v>
      </c>
      <c r="C9" s="10" t="s">
        <v>52</v>
      </c>
    </row>
    <row r="10" spans="1:3" ht="101.25" x14ac:dyDescent="0.2">
      <c r="A10" s="10" t="s">
        <v>107</v>
      </c>
      <c r="B10" s="10" t="s">
        <v>108</v>
      </c>
      <c r="C10" s="10" t="s">
        <v>109</v>
      </c>
    </row>
    <row r="11" spans="1:3" ht="78.75" x14ac:dyDescent="0.2">
      <c r="A11" s="10" t="s">
        <v>237</v>
      </c>
      <c r="B11" s="10" t="s">
        <v>234</v>
      </c>
      <c r="C11" s="10" t="s">
        <v>282</v>
      </c>
    </row>
    <row r="12" spans="1:3" ht="45" x14ac:dyDescent="0.2">
      <c r="A12" s="10" t="s">
        <v>94</v>
      </c>
      <c r="B12" s="10" t="s">
        <v>95</v>
      </c>
      <c r="C12" s="10" t="s">
        <v>96</v>
      </c>
    </row>
    <row r="13" spans="1:3" x14ac:dyDescent="0.2">
      <c r="A13" s="36"/>
      <c r="B13" s="51"/>
      <c r="C13" s="51"/>
    </row>
    <row r="14" spans="1:3" x14ac:dyDescent="0.2">
      <c r="A14" s="16" t="s">
        <v>7</v>
      </c>
      <c r="B14" s="18"/>
      <c r="C14" s="20"/>
    </row>
    <row r="15" spans="1:3" x14ac:dyDescent="0.2">
      <c r="A15" s="25" t="s">
        <v>249</v>
      </c>
      <c r="B15" s="18"/>
      <c r="C15" s="20"/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92D050"/>
  </sheetPr>
  <dimension ref="A1:D14"/>
  <sheetViews>
    <sheetView workbookViewId="0">
      <selection activeCell="E26" sqref="E26"/>
    </sheetView>
  </sheetViews>
  <sheetFormatPr baseColWidth="10" defaultRowHeight="12.75" x14ac:dyDescent="0.2"/>
  <cols>
    <col min="1" max="1" width="32" bestFit="1" customWidth="1"/>
    <col min="2" max="2" width="13.42578125" bestFit="1" customWidth="1"/>
    <col min="3" max="3" width="6.7109375" bestFit="1" customWidth="1"/>
  </cols>
  <sheetData>
    <row r="1" spans="1:4" x14ac:dyDescent="0.2">
      <c r="A1" s="16" t="s">
        <v>1000</v>
      </c>
      <c r="B1" t="s">
        <v>544</v>
      </c>
      <c r="D1" t="s">
        <v>545</v>
      </c>
    </row>
    <row r="2" spans="1:4" x14ac:dyDescent="0.2">
      <c r="B2">
        <v>5</v>
      </c>
      <c r="D2" s="84">
        <f>SUM(D5:D10)/D11*100</f>
        <v>99.616858237547902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1001</v>
      </c>
      <c r="B4" s="8">
        <v>0.02</v>
      </c>
      <c r="C4" s="8">
        <v>1</v>
      </c>
      <c r="D4" s="8">
        <f t="shared" ref="D4:D9" si="0">B4*C4</f>
        <v>0.02</v>
      </c>
    </row>
    <row r="5" spans="1:4" x14ac:dyDescent="0.2">
      <c r="A5" s="8" t="s">
        <v>747</v>
      </c>
      <c r="B5" s="8">
        <v>30</v>
      </c>
      <c r="C5" s="8">
        <v>0.04</v>
      </c>
      <c r="D5" s="8">
        <f t="shared" si="0"/>
        <v>1.2</v>
      </c>
    </row>
    <row r="6" spans="1:4" x14ac:dyDescent="0.2">
      <c r="A6" s="8" t="s">
        <v>714</v>
      </c>
      <c r="B6" s="8">
        <v>20</v>
      </c>
      <c r="C6" s="8">
        <v>0.04</v>
      </c>
      <c r="D6" s="8">
        <f t="shared" si="0"/>
        <v>0.8</v>
      </c>
    </row>
    <row r="7" spans="1:4" x14ac:dyDescent="0.2">
      <c r="A7" s="8" t="s">
        <v>838</v>
      </c>
      <c r="B7" s="8">
        <v>30</v>
      </c>
      <c r="C7" s="8">
        <v>0.04</v>
      </c>
      <c r="D7" s="8">
        <f t="shared" si="0"/>
        <v>1.2</v>
      </c>
    </row>
    <row r="8" spans="1:4" x14ac:dyDescent="0.2">
      <c r="A8" s="8" t="s">
        <v>830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1002</v>
      </c>
      <c r="B9" s="8">
        <v>30</v>
      </c>
      <c r="C9" s="8">
        <v>0.04</v>
      </c>
      <c r="D9" s="8">
        <f t="shared" si="0"/>
        <v>1.2</v>
      </c>
    </row>
    <row r="10" spans="1:4" x14ac:dyDescent="0.2">
      <c r="A10" s="8" t="s">
        <v>1003</v>
      </c>
      <c r="B10" s="8">
        <f>SUM(B5:B9)</f>
        <v>130</v>
      </c>
      <c r="C10" s="8"/>
      <c r="D10" s="8"/>
    </row>
    <row r="11" spans="1:4" x14ac:dyDescent="0.2">
      <c r="A11" s="8" t="s">
        <v>575</v>
      </c>
      <c r="B11" s="8"/>
      <c r="C11" s="8"/>
      <c r="D11" s="8">
        <f>SUM(D4:D10)</f>
        <v>5.22</v>
      </c>
    </row>
    <row r="12" spans="1:4" x14ac:dyDescent="0.2">
      <c r="A12" s="16"/>
      <c r="B12" s="18"/>
      <c r="C12" s="20"/>
    </row>
    <row r="13" spans="1:4" x14ac:dyDescent="0.2">
      <c r="A13" s="25"/>
      <c r="B13" s="18"/>
      <c r="C13" s="20"/>
    </row>
    <row r="14" spans="1:4" x14ac:dyDescent="0.2">
      <c r="A14" s="79"/>
      <c r="B14" s="18"/>
      <c r="C14" s="20"/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92D050"/>
  </sheetPr>
  <dimension ref="A1:D12"/>
  <sheetViews>
    <sheetView workbookViewId="0">
      <selection activeCell="A14" sqref="A14"/>
    </sheetView>
  </sheetViews>
  <sheetFormatPr baseColWidth="10" defaultRowHeight="12.75" x14ac:dyDescent="0.2"/>
  <cols>
    <col min="1" max="1" width="36.42578125" bestFit="1" customWidth="1"/>
    <col min="2" max="2" width="13.42578125" bestFit="1" customWidth="1"/>
    <col min="3" max="3" width="13.140625" bestFit="1" customWidth="1"/>
  </cols>
  <sheetData>
    <row r="1" spans="1:4" x14ac:dyDescent="0.2">
      <c r="A1" s="26" t="s">
        <v>1006</v>
      </c>
      <c r="B1" t="s">
        <v>640</v>
      </c>
      <c r="C1" t="s">
        <v>641</v>
      </c>
      <c r="D1" s="83">
        <v>39572</v>
      </c>
    </row>
    <row r="2" spans="1:4" x14ac:dyDescent="0.2">
      <c r="B2">
        <f>SUM(D4:D10)</f>
        <v>100.10000000000001</v>
      </c>
      <c r="C2" t="s">
        <v>706</v>
      </c>
      <c r="D2" s="84">
        <f>SUM(D7:D9)/D12*100</f>
        <v>9.5665171898355759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911</v>
      </c>
      <c r="B4" s="8">
        <v>25</v>
      </c>
      <c r="C4" s="8">
        <v>1</v>
      </c>
      <c r="D4" s="8">
        <f t="shared" ref="D4:D10" si="0">B4*C4</f>
        <v>25</v>
      </c>
    </row>
    <row r="5" spans="1:4" x14ac:dyDescent="0.2">
      <c r="A5" s="8" t="s">
        <v>580</v>
      </c>
      <c r="B5" s="8">
        <v>5</v>
      </c>
      <c r="C5" s="8">
        <v>0.05</v>
      </c>
      <c r="D5" s="101">
        <f t="shared" si="0"/>
        <v>0.25</v>
      </c>
    </row>
    <row r="6" spans="1:4" x14ac:dyDescent="0.2">
      <c r="A6" s="8" t="s">
        <v>912</v>
      </c>
      <c r="B6" s="8">
        <v>65</v>
      </c>
      <c r="C6" s="8">
        <v>1</v>
      </c>
      <c r="D6" s="101">
        <f>B6*C6</f>
        <v>65</v>
      </c>
    </row>
    <row r="7" spans="1:4" x14ac:dyDescent="0.2">
      <c r="A7" s="8" t="s">
        <v>913</v>
      </c>
      <c r="B7" s="8">
        <v>80</v>
      </c>
      <c r="C7" s="8">
        <v>0.04</v>
      </c>
      <c r="D7" s="8">
        <f t="shared" si="0"/>
        <v>3.2</v>
      </c>
    </row>
    <row r="8" spans="1:4" x14ac:dyDescent="0.2">
      <c r="A8" s="8" t="s">
        <v>1004</v>
      </c>
      <c r="B8" s="8">
        <v>80</v>
      </c>
      <c r="C8" s="8">
        <v>0.04</v>
      </c>
      <c r="D8" s="8">
        <f t="shared" si="0"/>
        <v>3.2</v>
      </c>
    </row>
    <row r="9" spans="1:4" x14ac:dyDescent="0.2">
      <c r="A9" s="8" t="s">
        <v>342</v>
      </c>
      <c r="B9" s="8">
        <v>80</v>
      </c>
      <c r="C9" s="8">
        <v>0.04</v>
      </c>
      <c r="D9" s="8">
        <f t="shared" si="0"/>
        <v>3.2</v>
      </c>
    </row>
    <row r="10" spans="1:4" x14ac:dyDescent="0.2">
      <c r="A10" s="8" t="s">
        <v>708</v>
      </c>
      <c r="B10" s="8">
        <v>0.25</v>
      </c>
      <c r="C10" s="8">
        <v>1</v>
      </c>
      <c r="D10" s="8">
        <f t="shared" si="0"/>
        <v>0.25</v>
      </c>
    </row>
    <row r="11" spans="1:4" x14ac:dyDescent="0.2">
      <c r="A11" s="8" t="s">
        <v>1005</v>
      </c>
      <c r="B11" s="8">
        <v>0.25</v>
      </c>
      <c r="C11" s="8">
        <v>1</v>
      </c>
      <c r="D11" s="8">
        <f>B11*C11</f>
        <v>0.25</v>
      </c>
    </row>
    <row r="12" spans="1:4" x14ac:dyDescent="0.2">
      <c r="A12" s="8" t="s">
        <v>575</v>
      </c>
      <c r="B12" s="8"/>
      <c r="C12" s="8"/>
      <c r="D12" s="8">
        <f>SUM(D4:D11)</f>
        <v>100.35000000000001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FFC000"/>
  </sheetPr>
  <dimension ref="A1:C14"/>
  <sheetViews>
    <sheetView workbookViewId="0">
      <selection activeCell="B1" sqref="B1:B65536"/>
    </sheetView>
  </sheetViews>
  <sheetFormatPr baseColWidth="10" defaultRowHeight="12.75" x14ac:dyDescent="0.2"/>
  <cols>
    <col min="1" max="1" width="28.5703125" customWidth="1"/>
    <col min="2" max="2" width="29.7109375" bestFit="1" customWidth="1"/>
    <col min="3" max="3" width="28.28515625" customWidth="1"/>
  </cols>
  <sheetData>
    <row r="1" spans="1:3" x14ac:dyDescent="0.2">
      <c r="A1" s="9" t="s">
        <v>348</v>
      </c>
      <c r="B1" s="1"/>
      <c r="C1" s="1"/>
    </row>
    <row r="2" spans="1:3" x14ac:dyDescent="0.2">
      <c r="A2" s="9"/>
      <c r="B2" s="16" t="s">
        <v>351</v>
      </c>
      <c r="C2" s="17" t="s">
        <v>469</v>
      </c>
    </row>
    <row r="3" spans="1:3" ht="45" x14ac:dyDescent="0.2">
      <c r="A3" s="9"/>
      <c r="B3" s="16" t="s">
        <v>35</v>
      </c>
      <c r="C3" s="19" t="s">
        <v>470</v>
      </c>
    </row>
    <row r="4" spans="1:3" ht="15" customHeight="1" x14ac:dyDescent="0.2">
      <c r="B4" s="1"/>
      <c r="C4" s="1"/>
    </row>
    <row r="5" spans="1:3" x14ac:dyDescent="0.2">
      <c r="A5" s="8" t="s">
        <v>210</v>
      </c>
      <c r="B5" s="2" t="s">
        <v>211</v>
      </c>
      <c r="C5" s="2" t="s">
        <v>437</v>
      </c>
    </row>
    <row r="6" spans="1:3" ht="85.15" customHeight="1" x14ac:dyDescent="0.2">
      <c r="A6" s="10" t="s">
        <v>498</v>
      </c>
      <c r="B6" s="10" t="s">
        <v>73</v>
      </c>
      <c r="C6" s="10" t="s">
        <v>253</v>
      </c>
    </row>
    <row r="7" spans="1:3" ht="85.9" customHeight="1" x14ac:dyDescent="0.2">
      <c r="A7" s="10" t="s">
        <v>343</v>
      </c>
      <c r="B7" s="10" t="s">
        <v>432</v>
      </c>
      <c r="C7" s="10" t="s">
        <v>5</v>
      </c>
    </row>
    <row r="8" spans="1:3" ht="103.15" customHeight="1" x14ac:dyDescent="0.2">
      <c r="A8" s="10" t="s">
        <v>99</v>
      </c>
      <c r="B8" s="10" t="s">
        <v>401</v>
      </c>
      <c r="C8" s="10" t="s">
        <v>74</v>
      </c>
    </row>
    <row r="9" spans="1:3" ht="112.5" x14ac:dyDescent="0.2">
      <c r="A9" s="10" t="s">
        <v>236</v>
      </c>
      <c r="B9" s="10" t="s">
        <v>233</v>
      </c>
      <c r="C9" s="10" t="s">
        <v>349</v>
      </c>
    </row>
    <row r="10" spans="1:3" ht="73.900000000000006" customHeight="1" x14ac:dyDescent="0.2">
      <c r="A10" s="10" t="s">
        <v>409</v>
      </c>
      <c r="B10" s="10" t="s">
        <v>358</v>
      </c>
      <c r="C10" s="10" t="s">
        <v>377</v>
      </c>
    </row>
    <row r="11" spans="1:3" ht="84" customHeight="1" x14ac:dyDescent="0.2">
      <c r="A11" s="10" t="s">
        <v>495</v>
      </c>
      <c r="B11" s="19" t="s">
        <v>0</v>
      </c>
      <c r="C11" s="19" t="s">
        <v>1</v>
      </c>
    </row>
    <row r="12" spans="1:3" x14ac:dyDescent="0.2">
      <c r="B12" s="1"/>
      <c r="C12" s="1"/>
    </row>
    <row r="13" spans="1:3" x14ac:dyDescent="0.2">
      <c r="A13" s="16" t="s">
        <v>452</v>
      </c>
      <c r="B13" s="1"/>
      <c r="C13" s="1"/>
    </row>
    <row r="14" spans="1:3" x14ac:dyDescent="0.2">
      <c r="A14" s="81" t="s">
        <v>350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rgb="FF92D050"/>
  </sheetPr>
  <dimension ref="A1:D17"/>
  <sheetViews>
    <sheetView workbookViewId="0">
      <selection activeCell="B20" sqref="B20"/>
    </sheetView>
  </sheetViews>
  <sheetFormatPr baseColWidth="10" defaultRowHeight="12.75" x14ac:dyDescent="0.2"/>
  <cols>
    <col min="1" max="1" width="30.85546875" bestFit="1" customWidth="1"/>
    <col min="2" max="2" width="13.42578125" bestFit="1" customWidth="1"/>
    <col min="3" max="3" width="6.7109375" bestFit="1" customWidth="1"/>
  </cols>
  <sheetData>
    <row r="1" spans="1:4" x14ac:dyDescent="0.2">
      <c r="A1" s="16" t="s">
        <v>1007</v>
      </c>
      <c r="B1" t="s">
        <v>544</v>
      </c>
      <c r="D1" t="s">
        <v>545</v>
      </c>
    </row>
    <row r="2" spans="1:4" x14ac:dyDescent="0.2">
      <c r="B2">
        <v>5</v>
      </c>
      <c r="D2" s="84">
        <f>SUM(D4:D14)/D15*100</f>
        <v>100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611</v>
      </c>
      <c r="B4" s="8">
        <v>15</v>
      </c>
      <c r="C4" s="8">
        <v>0.04</v>
      </c>
      <c r="D4" s="8">
        <f t="shared" ref="D4:D13" si="0">B4*C4</f>
        <v>0.6</v>
      </c>
    </row>
    <row r="5" spans="1:4" x14ac:dyDescent="0.2">
      <c r="A5" s="8" t="s">
        <v>747</v>
      </c>
      <c r="B5" s="8">
        <v>20</v>
      </c>
      <c r="C5" s="8">
        <v>0.04</v>
      </c>
      <c r="D5" s="8">
        <f t="shared" si="0"/>
        <v>0.8</v>
      </c>
    </row>
    <row r="6" spans="1:4" x14ac:dyDescent="0.2">
      <c r="A6" s="8" t="s">
        <v>714</v>
      </c>
      <c r="B6" s="8">
        <v>12</v>
      </c>
      <c r="C6" s="8">
        <v>0.04</v>
      </c>
      <c r="D6" s="8">
        <f t="shared" si="0"/>
        <v>0.48</v>
      </c>
    </row>
    <row r="7" spans="1:4" x14ac:dyDescent="0.2">
      <c r="A7" s="8" t="s">
        <v>918</v>
      </c>
      <c r="B7" s="8">
        <v>15</v>
      </c>
      <c r="C7" s="8">
        <v>0.04</v>
      </c>
      <c r="D7" s="8">
        <f t="shared" si="0"/>
        <v>0.6</v>
      </c>
    </row>
    <row r="8" spans="1:4" x14ac:dyDescent="0.2">
      <c r="A8" s="8" t="s">
        <v>830</v>
      </c>
      <c r="B8" s="8">
        <v>5</v>
      </c>
      <c r="C8" s="8">
        <v>0.04</v>
      </c>
      <c r="D8" s="8">
        <f t="shared" si="0"/>
        <v>0.2</v>
      </c>
    </row>
    <row r="9" spans="1:4" x14ac:dyDescent="0.2">
      <c r="A9" s="8" t="s">
        <v>800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8" t="s">
        <v>1008</v>
      </c>
      <c r="B10" s="8">
        <v>20</v>
      </c>
      <c r="C10" s="8">
        <v>0.04</v>
      </c>
      <c r="D10" s="8">
        <f t="shared" si="0"/>
        <v>0.8</v>
      </c>
    </row>
    <row r="11" spans="1:4" x14ac:dyDescent="0.2">
      <c r="A11" s="8" t="s">
        <v>1009</v>
      </c>
      <c r="B11" s="8">
        <v>15</v>
      </c>
      <c r="C11" s="8">
        <v>0.04</v>
      </c>
      <c r="D11" s="8">
        <f t="shared" si="0"/>
        <v>0.6</v>
      </c>
    </row>
    <row r="12" spans="1:4" x14ac:dyDescent="0.2">
      <c r="A12" s="8" t="s">
        <v>1010</v>
      </c>
      <c r="B12" s="8">
        <v>5</v>
      </c>
      <c r="C12" s="8">
        <v>0.04</v>
      </c>
      <c r="D12" s="8">
        <f t="shared" si="0"/>
        <v>0.2</v>
      </c>
    </row>
    <row r="13" spans="1:4" x14ac:dyDescent="0.2">
      <c r="A13" s="8" t="s">
        <v>1011</v>
      </c>
      <c r="B13" s="8">
        <v>15</v>
      </c>
      <c r="C13" s="8">
        <v>0.04</v>
      </c>
      <c r="D13" s="8">
        <f t="shared" si="0"/>
        <v>0.6</v>
      </c>
    </row>
    <row r="14" spans="1:4" x14ac:dyDescent="0.2">
      <c r="A14" s="8"/>
      <c r="B14" s="8">
        <f>SUM(B4:B13)</f>
        <v>142</v>
      </c>
      <c r="C14" s="8"/>
      <c r="D14" s="8"/>
    </row>
    <row r="15" spans="1:4" x14ac:dyDescent="0.2">
      <c r="A15" s="8" t="s">
        <v>575</v>
      </c>
      <c r="B15" s="8"/>
      <c r="C15" s="8"/>
      <c r="D15" s="8">
        <f>SUM(D4:D14)</f>
        <v>5.68</v>
      </c>
    </row>
    <row r="16" spans="1:4" x14ac:dyDescent="0.2">
      <c r="A16" s="16"/>
      <c r="B16" s="18"/>
      <c r="C16" s="20"/>
    </row>
    <row r="17" spans="1:3" x14ac:dyDescent="0.2">
      <c r="A17" s="25"/>
      <c r="B17" s="18"/>
      <c r="C17" s="20"/>
    </row>
  </sheetData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FFC000"/>
  </sheetPr>
  <dimension ref="A1:C16"/>
  <sheetViews>
    <sheetView workbookViewId="0">
      <selection activeCell="A13" sqref="A13:IV13"/>
    </sheetView>
  </sheetViews>
  <sheetFormatPr baseColWidth="10" defaultRowHeight="12.75" x14ac:dyDescent="0.2"/>
  <cols>
    <col min="1" max="1" width="26" customWidth="1"/>
    <col min="2" max="2" width="33.85546875" customWidth="1"/>
    <col min="3" max="3" width="27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27" t="s">
        <v>346</v>
      </c>
      <c r="C2" s="9" t="s">
        <v>469</v>
      </c>
    </row>
    <row r="3" spans="1:3" ht="45" x14ac:dyDescent="0.2">
      <c r="B3" t="s">
        <v>524</v>
      </c>
      <c r="C3" s="10" t="s">
        <v>470</v>
      </c>
    </row>
    <row r="6" spans="1:3" x14ac:dyDescent="0.2">
      <c r="A6" s="2" t="s">
        <v>471</v>
      </c>
      <c r="B6" s="8" t="s">
        <v>472</v>
      </c>
      <c r="C6" s="8" t="s">
        <v>473</v>
      </c>
    </row>
    <row r="7" spans="1:3" ht="78" customHeight="1" x14ac:dyDescent="0.2">
      <c r="A7" s="10" t="s">
        <v>372</v>
      </c>
      <c r="B7" s="10" t="s">
        <v>103</v>
      </c>
      <c r="C7" s="10" t="s">
        <v>104</v>
      </c>
    </row>
    <row r="8" spans="1:3" ht="105.6" customHeight="1" x14ac:dyDescent="0.2">
      <c r="A8" s="10" t="s">
        <v>99</v>
      </c>
      <c r="B8" s="10" t="s">
        <v>401</v>
      </c>
      <c r="C8" s="10" t="s">
        <v>74</v>
      </c>
    </row>
    <row r="9" spans="1:3" ht="96.6" customHeight="1" x14ac:dyDescent="0.2">
      <c r="A9" s="10" t="s">
        <v>238</v>
      </c>
      <c r="B9" s="10" t="s">
        <v>512</v>
      </c>
      <c r="C9" s="10" t="s">
        <v>513</v>
      </c>
    </row>
    <row r="10" spans="1:3" ht="90" x14ac:dyDescent="0.2">
      <c r="A10" s="10" t="s">
        <v>508</v>
      </c>
      <c r="B10" s="10" t="s">
        <v>275</v>
      </c>
      <c r="C10" s="10" t="s">
        <v>276</v>
      </c>
    </row>
    <row r="11" spans="1:3" ht="52.9" customHeight="1" x14ac:dyDescent="0.2">
      <c r="A11" s="10" t="s">
        <v>344</v>
      </c>
      <c r="B11" s="10" t="s">
        <v>212</v>
      </c>
      <c r="C11" s="10" t="s">
        <v>213</v>
      </c>
    </row>
    <row r="12" spans="1:3" ht="52.9" customHeight="1" x14ac:dyDescent="0.2">
      <c r="A12" s="10" t="s">
        <v>254</v>
      </c>
      <c r="B12" s="10" t="s">
        <v>328</v>
      </c>
      <c r="C12" s="57"/>
    </row>
    <row r="13" spans="1:3" x14ac:dyDescent="0.2">
      <c r="B13" s="32"/>
    </row>
    <row r="14" spans="1:3" x14ac:dyDescent="0.2">
      <c r="A14" s="26" t="s">
        <v>7</v>
      </c>
    </row>
    <row r="15" spans="1:3" x14ac:dyDescent="0.2">
      <c r="A15" s="33" t="s">
        <v>347</v>
      </c>
    </row>
    <row r="16" spans="1:3" x14ac:dyDescent="0.2">
      <c r="A16" t="s">
        <v>116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rgb="FFFFC000"/>
  </sheetPr>
  <dimension ref="A1:C18"/>
  <sheetViews>
    <sheetView workbookViewId="0">
      <selection activeCell="B2" sqref="B2"/>
    </sheetView>
  </sheetViews>
  <sheetFormatPr baseColWidth="10" defaultRowHeight="12.75" x14ac:dyDescent="0.2"/>
  <cols>
    <col min="1" max="1" width="18.85546875" customWidth="1"/>
    <col min="2" max="2" width="37.7109375" customWidth="1"/>
    <col min="3" max="3" width="27.28515625" customWidth="1"/>
  </cols>
  <sheetData>
    <row r="1" spans="1:3" x14ac:dyDescent="0.2">
      <c r="A1" s="9" t="s">
        <v>467</v>
      </c>
    </row>
    <row r="2" spans="1:3" x14ac:dyDescent="0.2">
      <c r="A2" s="26" t="s">
        <v>468</v>
      </c>
      <c r="B2" s="34" t="s">
        <v>352</v>
      </c>
      <c r="C2" s="9" t="s">
        <v>469</v>
      </c>
    </row>
    <row r="3" spans="1:3" ht="51" x14ac:dyDescent="0.2">
      <c r="B3" s="35" t="s">
        <v>449</v>
      </c>
      <c r="C3" s="2" t="s">
        <v>470</v>
      </c>
    </row>
    <row r="6" spans="1:3" x14ac:dyDescent="0.2">
      <c r="A6" s="8" t="s">
        <v>471</v>
      </c>
      <c r="B6" s="8" t="s">
        <v>472</v>
      </c>
      <c r="C6" s="8" t="s">
        <v>473</v>
      </c>
    </row>
    <row r="7" spans="1:3" ht="66.599999999999994" customHeight="1" x14ac:dyDescent="0.2">
      <c r="A7" s="2" t="s">
        <v>188</v>
      </c>
      <c r="B7" s="10" t="s">
        <v>515</v>
      </c>
      <c r="C7" s="10" t="s">
        <v>189</v>
      </c>
    </row>
    <row r="8" spans="1:3" ht="70.150000000000006" customHeight="1" x14ac:dyDescent="0.2">
      <c r="A8" s="2" t="s">
        <v>92</v>
      </c>
      <c r="B8" s="10" t="s">
        <v>510</v>
      </c>
      <c r="C8" s="10" t="s">
        <v>93</v>
      </c>
    </row>
    <row r="9" spans="1:3" ht="90" customHeight="1" x14ac:dyDescent="0.2">
      <c r="A9" s="2" t="s">
        <v>238</v>
      </c>
      <c r="B9" s="10" t="s">
        <v>512</v>
      </c>
      <c r="C9" s="10" t="s">
        <v>513</v>
      </c>
    </row>
    <row r="10" spans="1:3" ht="67.5" x14ac:dyDescent="0.2">
      <c r="A10" s="2" t="s">
        <v>114</v>
      </c>
      <c r="B10" s="10" t="s">
        <v>384</v>
      </c>
      <c r="C10" s="10" t="s">
        <v>411</v>
      </c>
    </row>
    <row r="11" spans="1:3" ht="67.5" x14ac:dyDescent="0.2">
      <c r="A11" s="2" t="s">
        <v>450</v>
      </c>
      <c r="B11" s="10" t="s">
        <v>13</v>
      </c>
      <c r="C11" s="10" t="s">
        <v>100</v>
      </c>
    </row>
    <row r="12" spans="1:3" ht="67.5" x14ac:dyDescent="0.2">
      <c r="A12" s="2" t="s">
        <v>82</v>
      </c>
      <c r="B12" s="10" t="s">
        <v>83</v>
      </c>
      <c r="C12" s="10"/>
    </row>
    <row r="13" spans="1:3" ht="67.5" x14ac:dyDescent="0.2">
      <c r="A13" s="2" t="s">
        <v>523</v>
      </c>
      <c r="B13" s="10" t="s">
        <v>386</v>
      </c>
      <c r="C13" s="10"/>
    </row>
    <row r="14" spans="1:3" ht="90" x14ac:dyDescent="0.2">
      <c r="A14" s="2" t="s">
        <v>84</v>
      </c>
      <c r="B14" s="10" t="s">
        <v>85</v>
      </c>
      <c r="C14" s="10" t="s">
        <v>86</v>
      </c>
    </row>
    <row r="15" spans="1:3" x14ac:dyDescent="0.2">
      <c r="B15" s="32"/>
    </row>
    <row r="16" spans="1:3" x14ac:dyDescent="0.2">
      <c r="A16" s="26" t="s">
        <v>7</v>
      </c>
    </row>
    <row r="17" spans="1:1" x14ac:dyDescent="0.2">
      <c r="A17" s="33" t="s">
        <v>127</v>
      </c>
    </row>
    <row r="18" spans="1:1" x14ac:dyDescent="0.2">
      <c r="A18" t="s">
        <v>128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2"/>
  </sheetPr>
  <dimension ref="A8:D19"/>
  <sheetViews>
    <sheetView workbookViewId="0">
      <selection activeCell="B23" sqref="B23"/>
    </sheetView>
  </sheetViews>
  <sheetFormatPr baseColWidth="10" defaultRowHeight="12.75" x14ac:dyDescent="0.2"/>
  <cols>
    <col min="1" max="1" width="33.5703125" bestFit="1" customWidth="1"/>
    <col min="2" max="2" width="13.42578125" bestFit="1" customWidth="1"/>
    <col min="3" max="3" width="14.140625" bestFit="1" customWidth="1"/>
    <col min="4" max="4" width="16.5703125" bestFit="1" customWidth="1"/>
  </cols>
  <sheetData>
    <row r="8" spans="1:4" x14ac:dyDescent="0.2">
      <c r="A8" s="26" t="s">
        <v>602</v>
      </c>
      <c r="B8" s="8" t="s">
        <v>603</v>
      </c>
      <c r="C8" t="s">
        <v>604</v>
      </c>
      <c r="D8" s="9" t="s">
        <v>561</v>
      </c>
    </row>
    <row r="9" spans="1:4" x14ac:dyDescent="0.2">
      <c r="B9" s="8">
        <v>50</v>
      </c>
      <c r="C9">
        <f>SUM(B12:B17)</f>
        <v>85</v>
      </c>
      <c r="D9" s="84">
        <f>SUM(D12:D17)/D19*100</f>
        <v>6.6147859922179002</v>
      </c>
    </row>
    <row r="10" spans="1:4" x14ac:dyDescent="0.2">
      <c r="A10" s="8" t="s">
        <v>546</v>
      </c>
      <c r="B10" s="8" t="s">
        <v>547</v>
      </c>
      <c r="C10" s="8" t="s">
        <v>548</v>
      </c>
      <c r="D10" s="8" t="s">
        <v>549</v>
      </c>
    </row>
    <row r="11" spans="1:4" x14ac:dyDescent="0.2">
      <c r="A11" s="8" t="s">
        <v>605</v>
      </c>
      <c r="B11" s="8">
        <v>46</v>
      </c>
      <c r="C11" s="8">
        <v>1</v>
      </c>
      <c r="D11" s="8">
        <f t="shared" ref="D11:D18" si="0">B11*C11</f>
        <v>46</v>
      </c>
    </row>
    <row r="12" spans="1:4" x14ac:dyDescent="0.2">
      <c r="A12" s="8" t="s">
        <v>606</v>
      </c>
      <c r="B12" s="8">
        <v>10</v>
      </c>
      <c r="C12" s="8">
        <v>0.04</v>
      </c>
      <c r="D12" s="8">
        <f t="shared" si="0"/>
        <v>0.4</v>
      </c>
    </row>
    <row r="13" spans="1:4" x14ac:dyDescent="0.2">
      <c r="A13" s="8" t="s">
        <v>607</v>
      </c>
      <c r="B13" s="8">
        <v>10</v>
      </c>
      <c r="C13" s="8">
        <v>0.04</v>
      </c>
      <c r="D13" s="8">
        <f t="shared" si="0"/>
        <v>0.4</v>
      </c>
    </row>
    <row r="14" spans="1:4" x14ac:dyDescent="0.2">
      <c r="A14" s="8" t="s">
        <v>608</v>
      </c>
      <c r="B14" s="8">
        <v>10</v>
      </c>
      <c r="C14" s="8">
        <v>0.04</v>
      </c>
      <c r="D14" s="8">
        <f t="shared" si="0"/>
        <v>0.4</v>
      </c>
    </row>
    <row r="15" spans="1:4" x14ac:dyDescent="0.2">
      <c r="A15" s="8" t="s">
        <v>609</v>
      </c>
      <c r="B15" s="8">
        <v>5</v>
      </c>
      <c r="C15" s="8">
        <v>0.04</v>
      </c>
      <c r="D15" s="8">
        <f t="shared" si="0"/>
        <v>0.2</v>
      </c>
    </row>
    <row r="16" spans="1:4" x14ac:dyDescent="0.2">
      <c r="A16" s="8" t="s">
        <v>610</v>
      </c>
      <c r="B16" s="8">
        <v>20</v>
      </c>
      <c r="C16" s="8">
        <v>0.04</v>
      </c>
      <c r="D16" s="8">
        <f>B16*C16</f>
        <v>0.8</v>
      </c>
    </row>
    <row r="17" spans="1:4" x14ac:dyDescent="0.2">
      <c r="A17" s="8" t="s">
        <v>611</v>
      </c>
      <c r="B17" s="8">
        <v>30</v>
      </c>
      <c r="C17" s="8">
        <v>0.04</v>
      </c>
      <c r="D17" s="8">
        <f>B17*C17</f>
        <v>1.2</v>
      </c>
    </row>
    <row r="18" spans="1:4" x14ac:dyDescent="0.2">
      <c r="A18" s="8" t="s">
        <v>612</v>
      </c>
      <c r="B18" s="8">
        <v>2</v>
      </c>
      <c r="C18" s="8">
        <v>1</v>
      </c>
      <c r="D18" s="8">
        <f t="shared" si="0"/>
        <v>2</v>
      </c>
    </row>
    <row r="19" spans="1:4" x14ac:dyDescent="0.2">
      <c r="A19" s="8" t="s">
        <v>575</v>
      </c>
      <c r="B19" s="8"/>
      <c r="C19" s="8"/>
      <c r="D19" s="8">
        <f>SUM(D11:D18)</f>
        <v>51.4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indexed="42"/>
  </sheetPr>
  <dimension ref="A1:E31"/>
  <sheetViews>
    <sheetView workbookViewId="0">
      <selection activeCell="B40" sqref="B40"/>
    </sheetView>
  </sheetViews>
  <sheetFormatPr baseColWidth="10" defaultRowHeight="12.75" x14ac:dyDescent="0.2"/>
  <cols>
    <col min="1" max="1" width="32.5703125" bestFit="1" customWidth="1"/>
    <col min="2" max="2" width="25.28515625" bestFit="1" customWidth="1"/>
    <col min="3" max="3" width="22.7109375" bestFit="1" customWidth="1"/>
  </cols>
  <sheetData>
    <row r="1" spans="1:5" x14ac:dyDescent="0.2">
      <c r="A1" s="9" t="s">
        <v>467</v>
      </c>
    </row>
    <row r="2" spans="1:5" x14ac:dyDescent="0.2">
      <c r="A2" s="26" t="s">
        <v>468</v>
      </c>
      <c r="B2" s="27" t="s">
        <v>734</v>
      </c>
    </row>
    <row r="4" spans="1:5" x14ac:dyDescent="0.2">
      <c r="C4" s="9"/>
    </row>
    <row r="5" spans="1:5" x14ac:dyDescent="0.2">
      <c r="B5" s="61" t="s">
        <v>439</v>
      </c>
      <c r="C5" s="29"/>
    </row>
    <row r="6" spans="1:5" x14ac:dyDescent="0.2">
      <c r="A6" s="26" t="s">
        <v>735</v>
      </c>
      <c r="B6" s="8" t="s">
        <v>588</v>
      </c>
      <c r="C6" t="s">
        <v>545</v>
      </c>
      <c r="D6" t="s">
        <v>736</v>
      </c>
      <c r="E6" s="83">
        <v>40846</v>
      </c>
    </row>
    <row r="7" spans="1:5" x14ac:dyDescent="0.2">
      <c r="B7" s="93">
        <v>400</v>
      </c>
      <c r="C7" s="84">
        <f>SUM(E24:E30)/E31*100</f>
        <v>10.577592205984692</v>
      </c>
      <c r="D7" s="84" t="s">
        <v>737</v>
      </c>
      <c r="E7" s="96" t="s">
        <v>861</v>
      </c>
    </row>
    <row r="8" spans="1:5" x14ac:dyDescent="0.2">
      <c r="B8" s="93"/>
      <c r="C8" s="97" t="s">
        <v>862</v>
      </c>
      <c r="D8" s="84">
        <v>0.95</v>
      </c>
    </row>
    <row r="9" spans="1:5" x14ac:dyDescent="0.2">
      <c r="A9" s="8" t="s">
        <v>546</v>
      </c>
      <c r="B9" s="8" t="s">
        <v>547</v>
      </c>
      <c r="C9" s="8"/>
      <c r="D9" s="8" t="s">
        <v>548</v>
      </c>
      <c r="E9" s="8" t="s">
        <v>549</v>
      </c>
    </row>
    <row r="10" spans="1:5" x14ac:dyDescent="0.2">
      <c r="A10" s="98" t="s">
        <v>863</v>
      </c>
      <c r="B10" s="99"/>
      <c r="C10" s="99"/>
      <c r="D10" s="99"/>
      <c r="E10" s="99"/>
    </row>
    <row r="11" spans="1:5" x14ac:dyDescent="0.2">
      <c r="A11" s="8" t="s">
        <v>738</v>
      </c>
      <c r="B11" s="88">
        <f>128/0.788</f>
        <v>162.43654822335026</v>
      </c>
      <c r="C11" s="8"/>
      <c r="D11" s="8">
        <v>1</v>
      </c>
      <c r="E11" s="8">
        <f t="shared" ref="E11:E17" si="0">B11*D11</f>
        <v>162.43654822335026</v>
      </c>
    </row>
    <row r="12" spans="1:5" x14ac:dyDescent="0.2">
      <c r="A12" s="8" t="s">
        <v>739</v>
      </c>
      <c r="B12" s="88">
        <f>48/0.788</f>
        <v>60.913705583756339</v>
      </c>
      <c r="C12" s="8"/>
      <c r="D12" s="8">
        <v>1</v>
      </c>
      <c r="E12" s="8">
        <f t="shared" si="0"/>
        <v>60.913705583756339</v>
      </c>
    </row>
    <row r="13" spans="1:5" x14ac:dyDescent="0.2">
      <c r="A13" s="8" t="s">
        <v>678</v>
      </c>
      <c r="B13" s="88">
        <f>8/0.788</f>
        <v>10.152284263959391</v>
      </c>
      <c r="C13" s="8"/>
      <c r="D13" s="8">
        <v>1</v>
      </c>
      <c r="E13" s="8">
        <f t="shared" si="0"/>
        <v>10.152284263959391</v>
      </c>
    </row>
    <row r="14" spans="1:5" x14ac:dyDescent="0.2">
      <c r="A14" s="8" t="s">
        <v>740</v>
      </c>
      <c r="B14" s="88">
        <f>3.2/0.788</f>
        <v>4.0609137055837561</v>
      </c>
      <c r="C14" s="8"/>
      <c r="D14" s="8">
        <v>0.04</v>
      </c>
      <c r="E14" s="8">
        <f t="shared" si="0"/>
        <v>0.16243654822335024</v>
      </c>
    </row>
    <row r="15" spans="1:5" x14ac:dyDescent="0.2">
      <c r="A15" s="8" t="s">
        <v>741</v>
      </c>
      <c r="B15" s="88">
        <f>8/0.788</f>
        <v>10.152284263959391</v>
      </c>
      <c r="C15" s="8"/>
      <c r="D15" s="8">
        <v>1</v>
      </c>
      <c r="E15" s="8">
        <f t="shared" si="0"/>
        <v>10.152284263959391</v>
      </c>
    </row>
    <row r="16" spans="1:5" x14ac:dyDescent="0.2">
      <c r="A16" s="8" t="s">
        <v>742</v>
      </c>
      <c r="B16" s="88">
        <f>80/0.788</f>
        <v>101.5228426395939</v>
      </c>
      <c r="C16" s="8"/>
      <c r="D16" s="8">
        <v>1</v>
      </c>
      <c r="E16" s="8">
        <f t="shared" si="0"/>
        <v>101.5228426395939</v>
      </c>
    </row>
    <row r="17" spans="1:5" x14ac:dyDescent="0.2">
      <c r="A17" s="8" t="s">
        <v>743</v>
      </c>
      <c r="B17" s="88">
        <f>40/0.788</f>
        <v>50.761421319796952</v>
      </c>
      <c r="C17" s="8"/>
      <c r="D17" s="8">
        <v>1</v>
      </c>
      <c r="E17" s="8">
        <f t="shared" si="0"/>
        <v>50.761421319796952</v>
      </c>
    </row>
    <row r="18" spans="1:5" x14ac:dyDescent="0.2">
      <c r="A18" s="8" t="s">
        <v>864</v>
      </c>
      <c r="B18" s="8"/>
      <c r="C18" s="8"/>
      <c r="D18" s="8"/>
      <c r="E18" s="8">
        <f>SUM(E11:E17)</f>
        <v>396.10152284263955</v>
      </c>
    </row>
    <row r="19" spans="1:5" x14ac:dyDescent="0.2">
      <c r="A19" s="8"/>
      <c r="B19" s="100" t="s">
        <v>865</v>
      </c>
      <c r="C19" s="100"/>
      <c r="D19" s="100"/>
      <c r="E19" s="8"/>
    </row>
    <row r="20" spans="1:5" x14ac:dyDescent="0.2">
      <c r="A20" s="98" t="s">
        <v>866</v>
      </c>
      <c r="B20" s="93">
        <v>100</v>
      </c>
      <c r="C20" s="101" t="s">
        <v>867</v>
      </c>
      <c r="D20" s="8" t="s">
        <v>548</v>
      </c>
      <c r="E20" s="8" t="s">
        <v>549</v>
      </c>
    </row>
    <row r="21" spans="1:5" x14ac:dyDescent="0.2">
      <c r="A21" s="101" t="s">
        <v>868</v>
      </c>
      <c r="B21" s="8">
        <f>10/100*B20</f>
        <v>10</v>
      </c>
      <c r="C21" s="8">
        <f>B21*1</f>
        <v>10</v>
      </c>
      <c r="D21" s="8">
        <v>1</v>
      </c>
      <c r="E21" s="8">
        <f t="shared" ref="E21:E30" si="1">B21*D21</f>
        <v>10</v>
      </c>
    </row>
    <row r="22" spans="1:5" x14ac:dyDescent="0.2">
      <c r="A22" s="101" t="s">
        <v>869</v>
      </c>
      <c r="B22" s="8">
        <f>14/100*B20</f>
        <v>14.000000000000002</v>
      </c>
      <c r="C22" s="8">
        <f>B22*1</f>
        <v>14.000000000000002</v>
      </c>
      <c r="D22" s="8">
        <v>1</v>
      </c>
      <c r="E22" s="8">
        <f t="shared" si="1"/>
        <v>14.000000000000002</v>
      </c>
    </row>
    <row r="23" spans="1:5" x14ac:dyDescent="0.2">
      <c r="A23" s="101" t="s">
        <v>870</v>
      </c>
      <c r="B23" s="8">
        <f>78.8*B20/100</f>
        <v>78.8</v>
      </c>
      <c r="C23" s="8">
        <f>B23*1</f>
        <v>78.8</v>
      </c>
      <c r="D23" s="8">
        <v>1</v>
      </c>
      <c r="E23" s="8">
        <f t="shared" si="1"/>
        <v>78.8</v>
      </c>
    </row>
    <row r="24" spans="1:5" x14ac:dyDescent="0.2">
      <c r="A24" s="8" t="s">
        <v>871</v>
      </c>
      <c r="B24" s="88">
        <f>64/100*B$20</f>
        <v>64</v>
      </c>
      <c r="C24" s="8">
        <f>B24*D24*D$3</f>
        <v>0</v>
      </c>
      <c r="D24" s="8">
        <v>0.04</v>
      </c>
      <c r="E24" s="88">
        <f t="shared" si="1"/>
        <v>2.56</v>
      </c>
    </row>
    <row r="25" spans="1:5" x14ac:dyDescent="0.2">
      <c r="A25" s="8" t="s">
        <v>872</v>
      </c>
      <c r="B25" s="88">
        <f>64/100*B$20</f>
        <v>64</v>
      </c>
      <c r="C25" s="8">
        <f t="shared" ref="C25:C30" si="2">B25*D25*D$3</f>
        <v>0</v>
      </c>
      <c r="D25" s="8">
        <v>0.04</v>
      </c>
      <c r="E25" s="88">
        <f t="shared" si="1"/>
        <v>2.56</v>
      </c>
    </row>
    <row r="26" spans="1:5" x14ac:dyDescent="0.2">
      <c r="A26" s="8" t="s">
        <v>873</v>
      </c>
      <c r="B26" s="88">
        <f>64/100*B$20</f>
        <v>64</v>
      </c>
      <c r="C26" s="8">
        <f t="shared" si="2"/>
        <v>0</v>
      </c>
      <c r="D26" s="8">
        <v>0.04</v>
      </c>
      <c r="E26" s="88">
        <f t="shared" si="1"/>
        <v>2.56</v>
      </c>
    </row>
    <row r="27" spans="1:5" x14ac:dyDescent="0.2">
      <c r="A27" s="8" t="s">
        <v>874</v>
      </c>
      <c r="B27" s="88">
        <f>64/100*B$20</f>
        <v>64</v>
      </c>
      <c r="C27" s="8">
        <f t="shared" si="2"/>
        <v>0</v>
      </c>
      <c r="D27" s="8">
        <v>0.04</v>
      </c>
      <c r="E27" s="88">
        <f t="shared" si="1"/>
        <v>2.56</v>
      </c>
    </row>
    <row r="28" spans="1:5" x14ac:dyDescent="0.2">
      <c r="A28" s="8" t="s">
        <v>875</v>
      </c>
      <c r="B28" s="88">
        <f>16/100*B$20</f>
        <v>16</v>
      </c>
      <c r="C28" s="8">
        <f t="shared" si="2"/>
        <v>0</v>
      </c>
      <c r="D28" s="8">
        <v>0.04</v>
      </c>
      <c r="E28" s="88">
        <f t="shared" si="1"/>
        <v>0.64</v>
      </c>
    </row>
    <row r="29" spans="1:5" x14ac:dyDescent="0.2">
      <c r="A29" s="8" t="s">
        <v>876</v>
      </c>
      <c r="B29" s="88">
        <f>16/100*B$20</f>
        <v>16</v>
      </c>
      <c r="C29" s="8">
        <f t="shared" si="2"/>
        <v>0</v>
      </c>
      <c r="D29" s="8">
        <v>0.04</v>
      </c>
      <c r="E29" s="88">
        <f t="shared" si="1"/>
        <v>0.64</v>
      </c>
    </row>
    <row r="30" spans="1:5" x14ac:dyDescent="0.2">
      <c r="A30" s="8" t="s">
        <v>877</v>
      </c>
      <c r="B30" s="88">
        <f>16/100*B$20</f>
        <v>16</v>
      </c>
      <c r="C30" s="8">
        <f t="shared" si="2"/>
        <v>0</v>
      </c>
      <c r="D30" s="8">
        <v>0.04</v>
      </c>
      <c r="E30" s="88">
        <f t="shared" si="1"/>
        <v>0.64</v>
      </c>
    </row>
    <row r="31" spans="1:5" x14ac:dyDescent="0.2">
      <c r="A31" s="8" t="s">
        <v>575</v>
      </c>
      <c r="B31" s="8"/>
      <c r="C31" s="8">
        <f>SUM(C21:C30)</f>
        <v>102.8</v>
      </c>
      <c r="D31" s="8"/>
      <c r="E31" s="8">
        <f>SUM(E21:E30)</f>
        <v>114.96000000000001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rgb="FFCCFFCC"/>
  </sheetPr>
  <dimension ref="A1:D20"/>
  <sheetViews>
    <sheetView workbookViewId="0">
      <selection activeCell="B24" sqref="B24"/>
    </sheetView>
  </sheetViews>
  <sheetFormatPr baseColWidth="10" defaultRowHeight="12.75" x14ac:dyDescent="0.2"/>
  <cols>
    <col min="1" max="1" width="25.5703125" customWidth="1"/>
    <col min="2" max="2" width="34.28515625" customWidth="1"/>
    <col min="3" max="3" width="30.5703125" customWidth="1"/>
  </cols>
  <sheetData>
    <row r="1" spans="1:4" ht="22.5" x14ac:dyDescent="0.2">
      <c r="A1" s="40" t="s">
        <v>904</v>
      </c>
      <c r="B1" t="s">
        <v>544</v>
      </c>
      <c r="D1" t="s">
        <v>545</v>
      </c>
    </row>
    <row r="2" spans="1:4" ht="42" customHeight="1" x14ac:dyDescent="0.2">
      <c r="B2">
        <v>5</v>
      </c>
      <c r="D2" s="84">
        <f>SUM(D5:D12)/D15*100</f>
        <v>76.92307692307692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905</v>
      </c>
      <c r="B4" s="8">
        <v>0.6</v>
      </c>
      <c r="C4" s="8">
        <v>1</v>
      </c>
      <c r="D4" s="8">
        <f t="shared" ref="D4:D12" si="0">B4*C4</f>
        <v>0.6</v>
      </c>
    </row>
    <row r="5" spans="1:4" x14ac:dyDescent="0.2">
      <c r="A5" s="101" t="s">
        <v>906</v>
      </c>
      <c r="B5" s="8">
        <v>20</v>
      </c>
      <c r="C5" s="8">
        <v>0.04</v>
      </c>
      <c r="D5" s="8">
        <f t="shared" si="0"/>
        <v>0.8</v>
      </c>
    </row>
    <row r="6" spans="1:4" x14ac:dyDescent="0.2">
      <c r="A6" s="8" t="s">
        <v>835</v>
      </c>
      <c r="B6" s="8">
        <v>10</v>
      </c>
      <c r="C6" s="8">
        <v>0.04</v>
      </c>
      <c r="D6" s="8">
        <f t="shared" si="0"/>
        <v>0.4</v>
      </c>
    </row>
    <row r="7" spans="1:4" x14ac:dyDescent="0.2">
      <c r="A7" s="8" t="s">
        <v>799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101" t="s">
        <v>907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727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101" t="s">
        <v>584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8" t="s">
        <v>908</v>
      </c>
      <c r="B11" s="8">
        <v>10</v>
      </c>
      <c r="C11" s="8">
        <v>0.04</v>
      </c>
      <c r="D11" s="8">
        <f t="shared" si="0"/>
        <v>0.4</v>
      </c>
    </row>
    <row r="12" spans="1:4" x14ac:dyDescent="0.2">
      <c r="A12" s="101" t="s">
        <v>909</v>
      </c>
      <c r="B12" s="8">
        <v>20</v>
      </c>
      <c r="C12" s="8">
        <v>0.04</v>
      </c>
      <c r="D12" s="8">
        <f t="shared" si="0"/>
        <v>0.8</v>
      </c>
    </row>
    <row r="13" spans="1:4" x14ac:dyDescent="0.2">
      <c r="A13" s="101" t="s">
        <v>607</v>
      </c>
      <c r="B13" s="8">
        <v>10</v>
      </c>
      <c r="C13" s="8">
        <v>0.04</v>
      </c>
      <c r="D13" s="8">
        <f>B13*C13</f>
        <v>0.4</v>
      </c>
    </row>
    <row r="14" spans="1:4" x14ac:dyDescent="0.2">
      <c r="A14" s="101" t="s">
        <v>725</v>
      </c>
      <c r="B14" s="8">
        <v>8</v>
      </c>
      <c r="C14" s="8">
        <v>0.04</v>
      </c>
      <c r="D14" s="8">
        <f>B14*C14</f>
        <v>0.32</v>
      </c>
    </row>
    <row r="15" spans="1:4" x14ac:dyDescent="0.2">
      <c r="A15" s="8" t="s">
        <v>575</v>
      </c>
      <c r="B15" s="8"/>
      <c r="C15" s="8"/>
      <c r="D15" s="8">
        <f>SUM(D4:D14)</f>
        <v>5.7200000000000006</v>
      </c>
    </row>
    <row r="16" spans="1:4" x14ac:dyDescent="0.2">
      <c r="A16" s="36"/>
      <c r="B16" s="76"/>
      <c r="C16" s="76"/>
    </row>
    <row r="17" spans="1:3" x14ac:dyDescent="0.2">
      <c r="A17" s="16"/>
      <c r="B17" s="67"/>
      <c r="C17" s="80"/>
    </row>
    <row r="18" spans="1:3" x14ac:dyDescent="0.2">
      <c r="A18" s="82"/>
      <c r="B18" s="67"/>
      <c r="C18" s="80"/>
    </row>
    <row r="19" spans="1:3" x14ac:dyDescent="0.2">
      <c r="A19" s="79"/>
      <c r="B19" s="67"/>
      <c r="C19" s="80"/>
    </row>
    <row r="20" spans="1:3" x14ac:dyDescent="0.2">
      <c r="A20" s="79"/>
      <c r="B20" s="67"/>
      <c r="C20" s="80"/>
    </row>
  </sheetData>
  <pageMargins left="0.7" right="0.7" top="0.75" bottom="0.75" header="0.3" footer="0.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rgb="FFCCFFCC"/>
  </sheetPr>
  <dimension ref="A1:D7"/>
  <sheetViews>
    <sheetView workbookViewId="0">
      <selection activeCell="A9" sqref="A9"/>
    </sheetView>
  </sheetViews>
  <sheetFormatPr baseColWidth="10" defaultRowHeight="12.75" x14ac:dyDescent="0.2"/>
  <cols>
    <col min="1" max="1" width="24.42578125" bestFit="1" customWidth="1"/>
    <col min="2" max="2" width="13.42578125" bestFit="1" customWidth="1"/>
  </cols>
  <sheetData>
    <row r="1" spans="1:4" x14ac:dyDescent="0.2">
      <c r="A1" s="40" t="s">
        <v>900</v>
      </c>
      <c r="B1" t="s">
        <v>544</v>
      </c>
      <c r="D1" t="s">
        <v>545</v>
      </c>
    </row>
    <row r="2" spans="1:4" x14ac:dyDescent="0.2">
      <c r="B2">
        <v>5</v>
      </c>
      <c r="D2" s="84">
        <f>SUM(D6)/D7*100</f>
        <v>2.9411764705882355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901</v>
      </c>
      <c r="B4" s="8">
        <v>10</v>
      </c>
      <c r="C4" s="8">
        <v>1</v>
      </c>
      <c r="D4" s="8">
        <f>B4*C4</f>
        <v>10</v>
      </c>
    </row>
    <row r="5" spans="1:4" x14ac:dyDescent="0.2">
      <c r="A5" s="101" t="s">
        <v>902</v>
      </c>
      <c r="B5" s="8">
        <v>80</v>
      </c>
      <c r="C5" s="8">
        <v>0.04</v>
      </c>
      <c r="D5" s="8">
        <f>B5*C5</f>
        <v>3.2</v>
      </c>
    </row>
    <row r="6" spans="1:4" x14ac:dyDescent="0.2">
      <c r="A6" s="101" t="s">
        <v>903</v>
      </c>
      <c r="B6" s="8">
        <v>10</v>
      </c>
      <c r="C6" s="8">
        <v>0.04</v>
      </c>
      <c r="D6" s="8">
        <f>B6*C6</f>
        <v>0.4</v>
      </c>
    </row>
    <row r="7" spans="1:4" x14ac:dyDescent="0.2">
      <c r="A7" s="8" t="s">
        <v>575</v>
      </c>
      <c r="B7" s="8"/>
      <c r="C7" s="8"/>
      <c r="D7" s="8">
        <f>SUM(D4:D6)</f>
        <v>13.6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rgb="FFCCFFCC"/>
  </sheetPr>
  <dimension ref="A1:D15"/>
  <sheetViews>
    <sheetView workbookViewId="0">
      <selection activeCell="A18" sqref="A18"/>
    </sheetView>
  </sheetViews>
  <sheetFormatPr baseColWidth="10" defaultRowHeight="12.75" x14ac:dyDescent="0.2"/>
  <cols>
    <col min="1" max="1" width="40.42578125" customWidth="1"/>
    <col min="2" max="2" width="13.42578125" bestFit="1" customWidth="1"/>
  </cols>
  <sheetData>
    <row r="1" spans="1:4" x14ac:dyDescent="0.2">
      <c r="A1" s="60" t="s">
        <v>721</v>
      </c>
      <c r="B1" t="s">
        <v>544</v>
      </c>
      <c r="C1" t="s">
        <v>578</v>
      </c>
    </row>
    <row r="2" spans="1:4" x14ac:dyDescent="0.2">
      <c r="B2">
        <v>7.5</v>
      </c>
      <c r="C2" s="84">
        <f>SUM(D6:D14)/D15*100</f>
        <v>86.486486486486484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91" t="s">
        <v>550</v>
      </c>
      <c r="B4" s="8">
        <v>0.5</v>
      </c>
      <c r="C4" s="8">
        <v>1</v>
      </c>
      <c r="D4" s="8">
        <f t="shared" ref="D4:D14" si="0">B4*C4</f>
        <v>0.5</v>
      </c>
    </row>
    <row r="5" spans="1:4" x14ac:dyDescent="0.2">
      <c r="A5" s="91" t="s">
        <v>722</v>
      </c>
      <c r="B5" s="8">
        <v>0.5</v>
      </c>
      <c r="C5" s="8">
        <v>1</v>
      </c>
      <c r="D5" s="8">
        <f t="shared" si="0"/>
        <v>0.5</v>
      </c>
    </row>
    <row r="6" spans="1:4" x14ac:dyDescent="0.2">
      <c r="A6" s="8" t="s">
        <v>723</v>
      </c>
      <c r="B6" s="8">
        <v>20</v>
      </c>
      <c r="C6" s="8">
        <v>0.04</v>
      </c>
      <c r="D6" s="8">
        <f t="shared" si="0"/>
        <v>0.8</v>
      </c>
    </row>
    <row r="7" spans="1:4" x14ac:dyDescent="0.2">
      <c r="A7" s="91" t="s">
        <v>724</v>
      </c>
      <c r="B7" s="8">
        <v>20</v>
      </c>
      <c r="C7" s="8">
        <v>0.04</v>
      </c>
      <c r="D7" s="8">
        <f t="shared" si="0"/>
        <v>0.8</v>
      </c>
    </row>
    <row r="8" spans="1:4" x14ac:dyDescent="0.2">
      <c r="A8" s="91" t="s">
        <v>630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91" t="s">
        <v>625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91" t="s">
        <v>725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91" t="s">
        <v>726</v>
      </c>
      <c r="B11" s="8">
        <v>10</v>
      </c>
      <c r="C11" s="8">
        <v>0.04</v>
      </c>
      <c r="D11" s="8">
        <f t="shared" si="0"/>
        <v>0.4</v>
      </c>
    </row>
    <row r="12" spans="1:4" x14ac:dyDescent="0.2">
      <c r="A12" s="91" t="s">
        <v>727</v>
      </c>
      <c r="B12" s="8">
        <v>20</v>
      </c>
      <c r="C12" s="8">
        <v>0.04</v>
      </c>
      <c r="D12" s="8">
        <f t="shared" si="0"/>
        <v>0.8</v>
      </c>
    </row>
    <row r="13" spans="1:4" x14ac:dyDescent="0.2">
      <c r="A13" s="91" t="s">
        <v>728</v>
      </c>
      <c r="B13" s="8">
        <v>30</v>
      </c>
      <c r="C13" s="8">
        <v>0.04</v>
      </c>
      <c r="D13" s="8">
        <f t="shared" si="0"/>
        <v>1.2</v>
      </c>
    </row>
    <row r="14" spans="1:4" x14ac:dyDescent="0.2">
      <c r="A14" s="91" t="s">
        <v>729</v>
      </c>
      <c r="B14" s="8">
        <v>10</v>
      </c>
      <c r="C14" s="8">
        <v>0.04</v>
      </c>
      <c r="D14" s="8">
        <f t="shared" si="0"/>
        <v>0.4</v>
      </c>
    </row>
    <row r="15" spans="1:4" x14ac:dyDescent="0.2">
      <c r="A15" s="8" t="s">
        <v>575</v>
      </c>
      <c r="B15" s="8"/>
      <c r="C15" s="8"/>
      <c r="D15" s="8">
        <f>SUM(D4:D14)</f>
        <v>7.4000000000000012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rgb="FFCCFFCC"/>
  </sheetPr>
  <dimension ref="A1:D12"/>
  <sheetViews>
    <sheetView workbookViewId="0">
      <selection sqref="A1:D12"/>
    </sheetView>
  </sheetViews>
  <sheetFormatPr baseColWidth="10" defaultRowHeight="12.75" x14ac:dyDescent="0.2"/>
  <cols>
    <col min="1" max="1" width="26.42578125" bestFit="1" customWidth="1"/>
    <col min="2" max="2" width="13.42578125" bestFit="1" customWidth="1"/>
  </cols>
  <sheetData>
    <row r="1" spans="1:4" ht="25.5" x14ac:dyDescent="0.2">
      <c r="A1" s="60" t="s">
        <v>883</v>
      </c>
      <c r="B1" t="s">
        <v>544</v>
      </c>
      <c r="C1" t="s">
        <v>578</v>
      </c>
    </row>
    <row r="2" spans="1:4" x14ac:dyDescent="0.2">
      <c r="B2">
        <v>5</v>
      </c>
      <c r="C2" s="84">
        <f>SUM(D5:D11)/D12*100</f>
        <v>96.551724137931018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823</v>
      </c>
      <c r="B4" s="8">
        <v>0.2</v>
      </c>
      <c r="C4" s="8">
        <v>1</v>
      </c>
      <c r="D4" s="8">
        <f t="shared" ref="D4:D10" si="0">B4*C4</f>
        <v>0.2</v>
      </c>
    </row>
    <row r="5" spans="1:4" x14ac:dyDescent="0.2">
      <c r="A5" s="101" t="s">
        <v>514</v>
      </c>
      <c r="B5" s="8">
        <v>50</v>
      </c>
      <c r="C5" s="8">
        <v>0.04</v>
      </c>
      <c r="D5" s="8">
        <f t="shared" si="0"/>
        <v>2</v>
      </c>
    </row>
    <row r="6" spans="1:4" x14ac:dyDescent="0.2">
      <c r="A6" s="101" t="s">
        <v>643</v>
      </c>
      <c r="B6" s="8">
        <v>10</v>
      </c>
      <c r="C6" s="8">
        <v>0.04</v>
      </c>
      <c r="D6" s="8">
        <f t="shared" si="0"/>
        <v>0.4</v>
      </c>
    </row>
    <row r="7" spans="1:4" x14ac:dyDescent="0.2">
      <c r="A7" s="101" t="s">
        <v>762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101" t="s">
        <v>884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101" t="s">
        <v>727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101" t="s">
        <v>728</v>
      </c>
      <c r="B10" s="8">
        <v>40</v>
      </c>
      <c r="C10" s="8">
        <v>0.04</v>
      </c>
      <c r="D10" s="8">
        <f t="shared" si="0"/>
        <v>1.6</v>
      </c>
    </row>
    <row r="11" spans="1:4" x14ac:dyDescent="0.2">
      <c r="A11" s="101"/>
      <c r="B11" s="8"/>
      <c r="C11" s="8"/>
      <c r="D11" s="8"/>
    </row>
    <row r="12" spans="1:4" x14ac:dyDescent="0.2">
      <c r="A12" s="8" t="s">
        <v>575</v>
      </c>
      <c r="B12" s="8">
        <f>SUM(B5:B11)</f>
        <v>140</v>
      </c>
      <c r="C12" s="8"/>
      <c r="D12" s="8">
        <f>SUM(D4:D11)</f>
        <v>5.8000000000000007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rgb="FFCCFFCC"/>
  </sheetPr>
  <dimension ref="A1:D12"/>
  <sheetViews>
    <sheetView workbookViewId="0"/>
  </sheetViews>
  <sheetFormatPr baseColWidth="10" defaultRowHeight="12.75" x14ac:dyDescent="0.2"/>
  <cols>
    <col min="1" max="1" width="24.7109375" bestFit="1" customWidth="1"/>
    <col min="2" max="2" width="13.42578125" bestFit="1" customWidth="1"/>
  </cols>
  <sheetData>
    <row r="1" spans="1:4" ht="38.25" x14ac:dyDescent="0.2">
      <c r="A1" s="15" t="s">
        <v>899</v>
      </c>
      <c r="B1" t="s">
        <v>544</v>
      </c>
      <c r="C1" t="s">
        <v>578</v>
      </c>
    </row>
    <row r="2" spans="1:4" x14ac:dyDescent="0.2">
      <c r="B2">
        <f>SUM(D4:D11)</f>
        <v>13.600000000000001</v>
      </c>
      <c r="C2" s="84">
        <f>SUM(D6:D11)/D12*100</f>
        <v>26.470588235294112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885</v>
      </c>
      <c r="B4" s="8">
        <v>3</v>
      </c>
      <c r="C4" s="8">
        <v>1</v>
      </c>
      <c r="D4" s="8">
        <f t="shared" ref="D4:D11" si="0">B4*C4</f>
        <v>3</v>
      </c>
    </row>
    <row r="5" spans="1:4" x14ac:dyDescent="0.2">
      <c r="A5" s="8" t="s">
        <v>550</v>
      </c>
      <c r="B5" s="8">
        <v>7</v>
      </c>
      <c r="C5" s="8">
        <v>1</v>
      </c>
      <c r="D5" s="8">
        <f>B5*C5</f>
        <v>7</v>
      </c>
    </row>
    <row r="6" spans="1:4" x14ac:dyDescent="0.2">
      <c r="A6" s="8" t="s">
        <v>723</v>
      </c>
      <c r="B6" s="8">
        <v>40</v>
      </c>
      <c r="C6" s="8">
        <v>0.04</v>
      </c>
      <c r="D6" s="8">
        <f>B6*C6</f>
        <v>1.6</v>
      </c>
    </row>
    <row r="7" spans="1:4" x14ac:dyDescent="0.2">
      <c r="A7" s="8" t="s">
        <v>886</v>
      </c>
      <c r="B7" s="8">
        <v>10</v>
      </c>
      <c r="C7" s="8">
        <v>0.04</v>
      </c>
      <c r="D7" s="8">
        <f>B7*C7</f>
        <v>0.4</v>
      </c>
    </row>
    <row r="8" spans="1:4" x14ac:dyDescent="0.2">
      <c r="A8" s="8" t="s">
        <v>662</v>
      </c>
      <c r="B8" s="8">
        <v>20</v>
      </c>
      <c r="C8" s="8">
        <v>0.04</v>
      </c>
      <c r="D8" s="8">
        <f t="shared" si="0"/>
        <v>0.8</v>
      </c>
    </row>
    <row r="9" spans="1:4" x14ac:dyDescent="0.2">
      <c r="A9" s="8" t="s">
        <v>476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8" t="s">
        <v>887</v>
      </c>
      <c r="B10" s="8">
        <v>10</v>
      </c>
      <c r="C10" s="8">
        <v>0.04</v>
      </c>
      <c r="D10" s="8">
        <f t="shared" si="0"/>
        <v>0.4</v>
      </c>
    </row>
    <row r="11" spans="1:4" x14ac:dyDescent="0.2">
      <c r="A11" s="8"/>
      <c r="B11" s="8">
        <v>0</v>
      </c>
      <c r="C11" s="8">
        <v>0.04</v>
      </c>
      <c r="D11" s="8">
        <f t="shared" si="0"/>
        <v>0</v>
      </c>
    </row>
    <row r="12" spans="1:4" x14ac:dyDescent="0.2">
      <c r="A12" s="8" t="s">
        <v>575</v>
      </c>
      <c r="B12" s="8"/>
      <c r="C12" s="8"/>
      <c r="D12" s="8">
        <f>SUM(D4:D11)</f>
        <v>13.600000000000001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rgb="FFCCFFCC"/>
  </sheetPr>
  <dimension ref="A1:E12"/>
  <sheetViews>
    <sheetView workbookViewId="0">
      <selection activeCell="E3" sqref="E3"/>
    </sheetView>
  </sheetViews>
  <sheetFormatPr baseColWidth="10" defaultRowHeight="12.75" x14ac:dyDescent="0.2"/>
  <cols>
    <col min="1" max="1" width="26.42578125" bestFit="1" customWidth="1"/>
  </cols>
  <sheetData>
    <row r="1" spans="1:5" ht="38.25" x14ac:dyDescent="0.2">
      <c r="A1" s="60" t="s">
        <v>891</v>
      </c>
      <c r="B1" t="s">
        <v>696</v>
      </c>
      <c r="C1" t="s">
        <v>697</v>
      </c>
      <c r="D1" t="s">
        <v>892</v>
      </c>
    </row>
    <row r="2" spans="1:5" x14ac:dyDescent="0.2">
      <c r="B2">
        <f>SUM(B4:B10)</f>
        <v>150</v>
      </c>
      <c r="C2">
        <v>2</v>
      </c>
      <c r="D2" t="s">
        <v>737</v>
      </c>
      <c r="E2" s="96" t="s">
        <v>898</v>
      </c>
    </row>
    <row r="3" spans="1:5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5" x14ac:dyDescent="0.2">
      <c r="A4" s="101" t="s">
        <v>724</v>
      </c>
      <c r="B4" s="8">
        <v>20</v>
      </c>
      <c r="C4" s="8">
        <v>0.04</v>
      </c>
      <c r="D4" s="8">
        <f t="shared" ref="D4:D11" si="0">B4*C4</f>
        <v>0.8</v>
      </c>
    </row>
    <row r="5" spans="1:5" x14ac:dyDescent="0.2">
      <c r="A5" s="101" t="s">
        <v>893</v>
      </c>
      <c r="B5" s="8">
        <v>30</v>
      </c>
      <c r="C5" s="8">
        <v>0.04</v>
      </c>
      <c r="D5" s="8">
        <f t="shared" si="0"/>
        <v>1.2</v>
      </c>
    </row>
    <row r="6" spans="1:5" x14ac:dyDescent="0.2">
      <c r="A6" s="101" t="s">
        <v>660</v>
      </c>
      <c r="B6" s="8">
        <v>10</v>
      </c>
      <c r="C6" s="8">
        <v>0.04</v>
      </c>
      <c r="D6" s="8">
        <f t="shared" si="0"/>
        <v>0.4</v>
      </c>
    </row>
    <row r="7" spans="1:5" x14ac:dyDescent="0.2">
      <c r="A7" s="101" t="s">
        <v>894</v>
      </c>
      <c r="B7" s="8">
        <v>20</v>
      </c>
      <c r="C7" s="8">
        <v>0.04</v>
      </c>
      <c r="D7" s="8">
        <f t="shared" si="0"/>
        <v>0.8</v>
      </c>
    </row>
    <row r="8" spans="1:5" x14ac:dyDescent="0.2">
      <c r="A8" s="101" t="s">
        <v>895</v>
      </c>
      <c r="B8" s="8">
        <v>10</v>
      </c>
      <c r="C8" s="8">
        <v>0.04</v>
      </c>
      <c r="D8" s="8">
        <f t="shared" si="0"/>
        <v>0.4</v>
      </c>
    </row>
    <row r="9" spans="1:5" x14ac:dyDescent="0.2">
      <c r="A9" s="101" t="s">
        <v>638</v>
      </c>
      <c r="B9" s="8">
        <v>30</v>
      </c>
      <c r="C9" s="8">
        <v>0.04</v>
      </c>
      <c r="D9" s="8">
        <f t="shared" si="0"/>
        <v>1.2</v>
      </c>
    </row>
    <row r="10" spans="1:5" x14ac:dyDescent="0.2">
      <c r="A10" s="101" t="s">
        <v>896</v>
      </c>
      <c r="B10" s="8">
        <v>30</v>
      </c>
      <c r="C10" s="8">
        <v>0.04</v>
      </c>
      <c r="D10" s="8">
        <f>B10*C10</f>
        <v>1.2</v>
      </c>
    </row>
    <row r="11" spans="1:5" x14ac:dyDescent="0.2">
      <c r="A11" s="8" t="s">
        <v>897</v>
      </c>
      <c r="B11" s="8">
        <v>0.5</v>
      </c>
      <c r="C11" s="8">
        <v>1</v>
      </c>
      <c r="D11" s="8">
        <f t="shared" si="0"/>
        <v>0.5</v>
      </c>
    </row>
    <row r="12" spans="1:5" x14ac:dyDescent="0.2">
      <c r="A12" s="8" t="s">
        <v>575</v>
      </c>
      <c r="B12" s="8"/>
      <c r="C12" s="8"/>
      <c r="D12" s="8">
        <f>SUM(D4:D11)</f>
        <v>6.5</v>
      </c>
    </row>
  </sheetData>
  <pageMargins left="0.7" right="0.7" top="0.75" bottom="0.75" header="0.3" footer="0.3"/>
  <legacy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rgb="FFCCFFCC"/>
  </sheetPr>
  <dimension ref="A1:D11"/>
  <sheetViews>
    <sheetView workbookViewId="0"/>
  </sheetViews>
  <sheetFormatPr baseColWidth="10" defaultRowHeight="12.75" x14ac:dyDescent="0.2"/>
  <cols>
    <col min="1" max="1" width="29.85546875" bestFit="1" customWidth="1"/>
    <col min="2" max="2" width="13.42578125" bestFit="1" customWidth="1"/>
  </cols>
  <sheetData>
    <row r="1" spans="1:4" x14ac:dyDescent="0.2">
      <c r="A1" s="26" t="s">
        <v>890</v>
      </c>
      <c r="B1" s="8" t="s">
        <v>588</v>
      </c>
    </row>
    <row r="2" spans="1:4" x14ac:dyDescent="0.2">
      <c r="B2" s="93">
        <v>20</v>
      </c>
      <c r="C2" t="s">
        <v>545</v>
      </c>
      <c r="D2" s="84">
        <f>SUM(D4:D10)/D11*100</f>
        <v>100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88</v>
      </c>
      <c r="B4" s="8">
        <v>30</v>
      </c>
      <c r="C4" s="8">
        <v>0.04</v>
      </c>
      <c r="D4" s="8">
        <f t="shared" ref="D4:D9" si="0">B4*C4</f>
        <v>1.2</v>
      </c>
    </row>
    <row r="5" spans="1:4" x14ac:dyDescent="0.2">
      <c r="A5" s="8" t="s">
        <v>631</v>
      </c>
      <c r="B5" s="8">
        <v>30</v>
      </c>
      <c r="C5" s="8">
        <v>0.04</v>
      </c>
      <c r="D5" s="8">
        <f t="shared" si="0"/>
        <v>1.2</v>
      </c>
    </row>
    <row r="6" spans="1:4" x14ac:dyDescent="0.2">
      <c r="A6" s="101" t="s">
        <v>716</v>
      </c>
      <c r="B6" s="8">
        <v>20</v>
      </c>
      <c r="C6" s="8">
        <v>0.04</v>
      </c>
      <c r="D6" s="8">
        <f t="shared" si="0"/>
        <v>0.8</v>
      </c>
    </row>
    <row r="7" spans="1:4" x14ac:dyDescent="0.2">
      <c r="A7" s="8" t="s">
        <v>781</v>
      </c>
      <c r="B7" s="8">
        <v>40</v>
      </c>
      <c r="C7" s="8">
        <v>0.04</v>
      </c>
      <c r="D7" s="8">
        <f t="shared" si="0"/>
        <v>1.6</v>
      </c>
    </row>
    <row r="8" spans="1:4" x14ac:dyDescent="0.2">
      <c r="A8" s="8" t="s">
        <v>728</v>
      </c>
      <c r="B8" s="8">
        <v>10</v>
      </c>
      <c r="C8" s="8">
        <v>0.04</v>
      </c>
      <c r="D8" s="8">
        <f>B8*C8</f>
        <v>0.4</v>
      </c>
    </row>
    <row r="9" spans="1:4" x14ac:dyDescent="0.2">
      <c r="A9" s="101" t="s">
        <v>727</v>
      </c>
      <c r="B9" s="8">
        <v>10</v>
      </c>
      <c r="C9" s="8">
        <v>0.04</v>
      </c>
      <c r="D9" s="8">
        <f t="shared" si="0"/>
        <v>0.4</v>
      </c>
    </row>
    <row r="10" spans="1:4" x14ac:dyDescent="0.2">
      <c r="A10" s="101" t="s">
        <v>889</v>
      </c>
      <c r="B10" s="8">
        <v>30</v>
      </c>
      <c r="C10" s="8">
        <v>0.04</v>
      </c>
      <c r="D10" s="8">
        <f>B10*C10</f>
        <v>1.2</v>
      </c>
    </row>
    <row r="11" spans="1:4" x14ac:dyDescent="0.2">
      <c r="A11" s="8" t="s">
        <v>575</v>
      </c>
      <c r="B11" s="8"/>
      <c r="C11" s="8"/>
      <c r="D11" s="8">
        <f>SUM(D4:D10)</f>
        <v>6.8000000000000016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rgb="FFCCFFCC"/>
  </sheetPr>
  <dimension ref="A1:D12"/>
  <sheetViews>
    <sheetView workbookViewId="0">
      <selection activeCell="G39" sqref="G39"/>
    </sheetView>
  </sheetViews>
  <sheetFormatPr baseColWidth="10" defaultRowHeight="12.75" x14ac:dyDescent="0.2"/>
  <cols>
    <col min="1" max="1" width="26.42578125" bestFit="1" customWidth="1"/>
    <col min="2" max="2" width="13.42578125" bestFit="1" customWidth="1"/>
  </cols>
  <sheetData>
    <row r="1" spans="1:4" ht="25.5" x14ac:dyDescent="0.2">
      <c r="A1" s="60" t="s">
        <v>888</v>
      </c>
      <c r="B1" t="s">
        <v>544</v>
      </c>
      <c r="C1" t="s">
        <v>578</v>
      </c>
    </row>
    <row r="2" spans="1:4" x14ac:dyDescent="0.2">
      <c r="B2">
        <v>5</v>
      </c>
      <c r="C2" s="84">
        <f>SUM(D5:D9)/D12*100</f>
        <v>78.571428571428569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101" t="s">
        <v>823</v>
      </c>
      <c r="B4" s="8">
        <v>1.2</v>
      </c>
      <c r="C4" s="8">
        <v>1</v>
      </c>
      <c r="D4" s="8">
        <f t="shared" ref="D4:D9" si="0">B4*C4</f>
        <v>1.2</v>
      </c>
    </row>
    <row r="5" spans="1:4" x14ac:dyDescent="0.2">
      <c r="A5" s="101" t="s">
        <v>514</v>
      </c>
      <c r="B5" s="8">
        <v>15</v>
      </c>
      <c r="C5" s="8">
        <v>0.04</v>
      </c>
      <c r="D5" s="8">
        <f t="shared" si="0"/>
        <v>0.6</v>
      </c>
    </row>
    <row r="6" spans="1:4" x14ac:dyDescent="0.2">
      <c r="A6" s="101" t="s">
        <v>643</v>
      </c>
      <c r="B6" s="8">
        <v>25</v>
      </c>
      <c r="C6" s="8">
        <v>0.04</v>
      </c>
      <c r="D6" s="8">
        <f t="shared" si="0"/>
        <v>1</v>
      </c>
    </row>
    <row r="7" spans="1:4" x14ac:dyDescent="0.2">
      <c r="A7" s="101" t="s">
        <v>88</v>
      </c>
      <c r="B7" s="8">
        <v>40</v>
      </c>
      <c r="C7" s="8">
        <v>0.04</v>
      </c>
      <c r="D7" s="8">
        <f t="shared" si="0"/>
        <v>1.6</v>
      </c>
    </row>
    <row r="8" spans="1:4" x14ac:dyDescent="0.2">
      <c r="A8" s="101" t="s">
        <v>727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102" t="s">
        <v>644</v>
      </c>
      <c r="B9" s="8">
        <v>20</v>
      </c>
      <c r="C9" s="8">
        <v>0.04</v>
      </c>
      <c r="D9" s="8">
        <f t="shared" si="0"/>
        <v>0.8</v>
      </c>
    </row>
    <row r="10" spans="1:4" x14ac:dyDescent="0.2">
      <c r="A10" s="101"/>
      <c r="B10" s="8"/>
      <c r="C10" s="8"/>
      <c r="D10" s="8"/>
    </row>
    <row r="11" spans="1:4" x14ac:dyDescent="0.2">
      <c r="A11" s="101"/>
      <c r="B11" s="8"/>
      <c r="C11" s="8"/>
      <c r="D11" s="8"/>
    </row>
    <row r="12" spans="1:4" x14ac:dyDescent="0.2">
      <c r="A12" s="8" t="s">
        <v>575</v>
      </c>
      <c r="B12" s="8">
        <f>SUM(B5:B11)</f>
        <v>110</v>
      </c>
      <c r="C12" s="8"/>
      <c r="D12" s="8">
        <f>SUM(D4:D11)</f>
        <v>5.6000000000000005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rgb="FFCCFFCC"/>
  </sheetPr>
  <dimension ref="A1:D15"/>
  <sheetViews>
    <sheetView workbookViewId="0">
      <selection activeCell="C19" sqref="C19"/>
    </sheetView>
  </sheetViews>
  <sheetFormatPr baseColWidth="10" defaultRowHeight="12.75" x14ac:dyDescent="0.2"/>
  <cols>
    <col min="1" max="1" width="27" bestFit="1" customWidth="1"/>
    <col min="2" max="2" width="13.42578125" bestFit="1" customWidth="1"/>
    <col min="3" max="3" width="13.140625" bestFit="1" customWidth="1"/>
    <col min="4" max="4" width="10.28515625" bestFit="1" customWidth="1"/>
  </cols>
  <sheetData>
    <row r="1" spans="1:4" x14ac:dyDescent="0.2">
      <c r="A1" s="26" t="s">
        <v>910</v>
      </c>
      <c r="B1" t="s">
        <v>640</v>
      </c>
      <c r="C1" t="s">
        <v>641</v>
      </c>
      <c r="D1" s="83">
        <v>40900</v>
      </c>
    </row>
    <row r="2" spans="1:4" x14ac:dyDescent="0.2">
      <c r="B2">
        <f>SUM(D4:D14)</f>
        <v>100.04999999999997</v>
      </c>
      <c r="C2" t="s">
        <v>706</v>
      </c>
      <c r="D2" s="84">
        <f>SUM(D7:D14)/D15*100</f>
        <v>6.7966016991504254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911</v>
      </c>
      <c r="B4" s="8">
        <v>25</v>
      </c>
      <c r="C4" s="8">
        <v>1</v>
      </c>
      <c r="D4" s="8">
        <f t="shared" ref="D4:D14" si="0">B4*C4</f>
        <v>25</v>
      </c>
    </row>
    <row r="5" spans="1:4" x14ac:dyDescent="0.2">
      <c r="A5" s="8" t="s">
        <v>580</v>
      </c>
      <c r="B5" s="8">
        <v>5</v>
      </c>
      <c r="C5" s="8">
        <v>0.05</v>
      </c>
      <c r="D5" s="101">
        <f t="shared" si="0"/>
        <v>0.25</v>
      </c>
    </row>
    <row r="6" spans="1:4" x14ac:dyDescent="0.2">
      <c r="A6" s="8" t="s">
        <v>912</v>
      </c>
      <c r="B6" s="8">
        <v>68</v>
      </c>
      <c r="C6" s="8">
        <v>1</v>
      </c>
      <c r="D6" s="101">
        <f>B6*C6</f>
        <v>68</v>
      </c>
    </row>
    <row r="7" spans="1:4" x14ac:dyDescent="0.2">
      <c r="A7" s="8" t="s">
        <v>913</v>
      </c>
      <c r="B7" s="8">
        <v>30</v>
      </c>
      <c r="C7" s="8">
        <v>0.04</v>
      </c>
      <c r="D7" s="8">
        <f t="shared" si="0"/>
        <v>1.2</v>
      </c>
    </row>
    <row r="8" spans="1:4" x14ac:dyDescent="0.2">
      <c r="A8" s="8" t="s">
        <v>770</v>
      </c>
      <c r="B8" s="8">
        <v>15</v>
      </c>
      <c r="C8" s="8">
        <v>0.04</v>
      </c>
      <c r="D8" s="8">
        <f t="shared" si="0"/>
        <v>0.6</v>
      </c>
    </row>
    <row r="9" spans="1:4" x14ac:dyDescent="0.2">
      <c r="A9" s="8" t="s">
        <v>914</v>
      </c>
      <c r="B9" s="8">
        <v>15</v>
      </c>
      <c r="C9" s="8">
        <v>0.04</v>
      </c>
      <c r="D9" s="8">
        <f t="shared" si="0"/>
        <v>0.6</v>
      </c>
    </row>
    <row r="10" spans="1:4" x14ac:dyDescent="0.2">
      <c r="A10" s="8" t="s">
        <v>644</v>
      </c>
      <c r="B10" s="8">
        <v>40</v>
      </c>
      <c r="C10" s="8">
        <v>0.04</v>
      </c>
      <c r="D10" s="8">
        <f t="shared" si="0"/>
        <v>1.6</v>
      </c>
    </row>
    <row r="11" spans="1:4" x14ac:dyDescent="0.2">
      <c r="A11" s="8" t="s">
        <v>620</v>
      </c>
      <c r="B11" s="8">
        <v>20</v>
      </c>
      <c r="C11" s="8">
        <v>0.04</v>
      </c>
      <c r="D11" s="8">
        <f t="shared" si="0"/>
        <v>0.8</v>
      </c>
    </row>
    <row r="12" spans="1:4" x14ac:dyDescent="0.2">
      <c r="A12" s="8" t="s">
        <v>4</v>
      </c>
      <c r="B12" s="8">
        <v>15</v>
      </c>
      <c r="C12" s="8">
        <v>0.04</v>
      </c>
      <c r="D12" s="8">
        <f t="shared" si="0"/>
        <v>0.6</v>
      </c>
    </row>
    <row r="13" spans="1:4" x14ac:dyDescent="0.2">
      <c r="A13" s="8" t="s">
        <v>915</v>
      </c>
      <c r="B13" s="8">
        <v>20</v>
      </c>
      <c r="C13" s="8">
        <v>0.04</v>
      </c>
      <c r="D13" s="8">
        <f t="shared" si="0"/>
        <v>0.8</v>
      </c>
    </row>
    <row r="14" spans="1:4" x14ac:dyDescent="0.2">
      <c r="A14" s="8" t="s">
        <v>662</v>
      </c>
      <c r="B14" s="8">
        <v>15</v>
      </c>
      <c r="C14" s="8">
        <v>0.04</v>
      </c>
      <c r="D14" s="8">
        <f t="shared" si="0"/>
        <v>0.6</v>
      </c>
    </row>
    <row r="15" spans="1:4" x14ac:dyDescent="0.2">
      <c r="A15" s="8" t="s">
        <v>575</v>
      </c>
      <c r="B15" s="8"/>
      <c r="C15" s="8"/>
      <c r="D15" s="8">
        <f>SUM(D4:D14)</f>
        <v>100.04999999999997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</sheetPr>
  <dimension ref="A6:D17"/>
  <sheetViews>
    <sheetView workbookViewId="0">
      <selection activeCell="A26" sqref="A26"/>
    </sheetView>
  </sheetViews>
  <sheetFormatPr baseColWidth="10" defaultRowHeight="12.75" x14ac:dyDescent="0.2"/>
  <cols>
    <col min="1" max="1" width="46.28515625" bestFit="1" customWidth="1"/>
    <col min="2" max="2" width="13.42578125" bestFit="1" customWidth="1"/>
    <col min="3" max="3" width="9.85546875" bestFit="1" customWidth="1"/>
  </cols>
  <sheetData>
    <row r="6" spans="1:4" x14ac:dyDescent="0.2">
      <c r="A6" s="26" t="s">
        <v>613</v>
      </c>
      <c r="B6" t="s">
        <v>614</v>
      </c>
      <c r="C6" t="s">
        <v>615</v>
      </c>
      <c r="D6" s="83">
        <v>40150</v>
      </c>
    </row>
    <row r="7" spans="1:4" x14ac:dyDescent="0.2">
      <c r="B7">
        <v>5</v>
      </c>
      <c r="D7">
        <f>SUM(D9:D13)</f>
        <v>6.0400000000000009</v>
      </c>
    </row>
    <row r="8" spans="1:4" x14ac:dyDescent="0.2">
      <c r="A8" s="8" t="s">
        <v>546</v>
      </c>
      <c r="B8" s="8" t="s">
        <v>547</v>
      </c>
      <c r="C8" s="8" t="s">
        <v>548</v>
      </c>
      <c r="D8" s="8" t="s">
        <v>549</v>
      </c>
    </row>
    <row r="9" spans="1:4" x14ac:dyDescent="0.2">
      <c r="A9" s="8" t="s">
        <v>616</v>
      </c>
      <c r="B9" s="8">
        <f>5*13</f>
        <v>65</v>
      </c>
      <c r="C9" s="8">
        <v>0.04</v>
      </c>
      <c r="D9" s="8">
        <f t="shared" ref="D9:D16" si="0">B9*C9</f>
        <v>2.6</v>
      </c>
    </row>
    <row r="10" spans="1:4" x14ac:dyDescent="0.2">
      <c r="A10" s="8" t="s">
        <v>617</v>
      </c>
      <c r="B10" s="8">
        <v>45</v>
      </c>
      <c r="C10" s="8">
        <v>0.04</v>
      </c>
      <c r="D10" s="8">
        <f t="shared" si="0"/>
        <v>1.8</v>
      </c>
    </row>
    <row r="11" spans="1:4" x14ac:dyDescent="0.2">
      <c r="A11" s="8" t="s">
        <v>618</v>
      </c>
      <c r="B11" s="8">
        <v>8</v>
      </c>
      <c r="C11" s="8">
        <v>0.04</v>
      </c>
      <c r="D11" s="8">
        <f>B11*C11</f>
        <v>0.32</v>
      </c>
    </row>
    <row r="12" spans="1:4" x14ac:dyDescent="0.2">
      <c r="A12" s="8" t="s">
        <v>516</v>
      </c>
      <c r="B12" s="8">
        <v>8</v>
      </c>
      <c r="C12" s="8">
        <v>0.04</v>
      </c>
      <c r="D12" s="8">
        <f t="shared" si="0"/>
        <v>0.32</v>
      </c>
    </row>
    <row r="13" spans="1:4" x14ac:dyDescent="0.2">
      <c r="A13" s="8" t="s">
        <v>619</v>
      </c>
      <c r="B13" s="8">
        <v>25</v>
      </c>
      <c r="C13" s="8">
        <v>0.04</v>
      </c>
      <c r="D13" s="8">
        <f t="shared" si="0"/>
        <v>1</v>
      </c>
    </row>
    <row r="14" spans="1:4" x14ac:dyDescent="0.2">
      <c r="A14" s="8" t="s">
        <v>620</v>
      </c>
      <c r="B14" s="8">
        <v>10</v>
      </c>
      <c r="C14" s="8">
        <v>0.04</v>
      </c>
      <c r="D14" s="8">
        <f t="shared" si="0"/>
        <v>0.4</v>
      </c>
    </row>
    <row r="15" spans="1:4" x14ac:dyDescent="0.2">
      <c r="A15" s="8" t="s">
        <v>560</v>
      </c>
      <c r="B15" s="8">
        <v>15</v>
      </c>
      <c r="C15" s="8">
        <v>0.04</v>
      </c>
      <c r="D15" s="8">
        <f>B15*C15</f>
        <v>0.6</v>
      </c>
    </row>
    <row r="16" spans="1:4" x14ac:dyDescent="0.2">
      <c r="A16" s="8" t="s">
        <v>621</v>
      </c>
      <c r="B16" s="8">
        <v>0.5</v>
      </c>
      <c r="C16" s="8">
        <v>1</v>
      </c>
      <c r="D16" s="8">
        <f t="shared" si="0"/>
        <v>0.5</v>
      </c>
    </row>
    <row r="17" spans="1:4" x14ac:dyDescent="0.2">
      <c r="A17" s="8" t="s">
        <v>575</v>
      </c>
      <c r="B17" s="8"/>
      <c r="C17" s="8"/>
      <c r="D17" s="8">
        <f>SUM(D9:D16)</f>
        <v>7.5400000000000009</v>
      </c>
    </row>
  </sheetData>
  <phoneticPr fontId="6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rgb="FFCCFFCC"/>
  </sheetPr>
  <dimension ref="A1:D12"/>
  <sheetViews>
    <sheetView workbookViewId="0">
      <selection activeCell="F40" sqref="F40"/>
    </sheetView>
  </sheetViews>
  <sheetFormatPr baseColWidth="10" defaultRowHeight="12.75" x14ac:dyDescent="0.2"/>
  <cols>
    <col min="1" max="1" width="22.140625" customWidth="1"/>
  </cols>
  <sheetData>
    <row r="1" spans="1:4" x14ac:dyDescent="0.2">
      <c r="A1" t="s">
        <v>590</v>
      </c>
      <c r="B1" s="83">
        <v>40911</v>
      </c>
      <c r="C1" t="s">
        <v>921</v>
      </c>
    </row>
    <row r="2" spans="1:4" ht="25.5" x14ac:dyDescent="0.2">
      <c r="A2" s="60" t="s">
        <v>916</v>
      </c>
      <c r="B2" s="8" t="s">
        <v>603</v>
      </c>
      <c r="D2" s="9" t="s">
        <v>561</v>
      </c>
    </row>
    <row r="3" spans="1:4" x14ac:dyDescent="0.2">
      <c r="B3" s="8">
        <v>30</v>
      </c>
      <c r="D3" s="84">
        <f>SUM(D6:D9)/D12*100</f>
        <v>3.9735099337748347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917</v>
      </c>
      <c r="B5" s="8">
        <v>26</v>
      </c>
      <c r="C5" s="8">
        <v>1</v>
      </c>
      <c r="D5" s="8">
        <f t="shared" ref="D5:D11" si="0">B5*C5</f>
        <v>26</v>
      </c>
    </row>
    <row r="6" spans="1:4" x14ac:dyDescent="0.2">
      <c r="A6" s="101" t="s">
        <v>918</v>
      </c>
      <c r="B6" s="8">
        <v>5</v>
      </c>
      <c r="C6" s="8">
        <v>0.04</v>
      </c>
      <c r="D6" s="8">
        <f t="shared" si="0"/>
        <v>0.2</v>
      </c>
    </row>
    <row r="7" spans="1:4" x14ac:dyDescent="0.2">
      <c r="A7" s="101" t="s">
        <v>745</v>
      </c>
      <c r="B7" s="8">
        <v>10</v>
      </c>
      <c r="C7" s="8">
        <v>0.04</v>
      </c>
      <c r="D7" s="8">
        <f t="shared" si="0"/>
        <v>0.4</v>
      </c>
    </row>
    <row r="8" spans="1:4" x14ac:dyDescent="0.2">
      <c r="A8" s="101" t="s">
        <v>808</v>
      </c>
      <c r="B8" s="8">
        <v>10</v>
      </c>
      <c r="C8" s="8">
        <v>0.04</v>
      </c>
      <c r="D8" s="8">
        <f t="shared" si="0"/>
        <v>0.4</v>
      </c>
    </row>
    <row r="9" spans="1:4" x14ac:dyDescent="0.2">
      <c r="A9" s="101" t="s">
        <v>474</v>
      </c>
      <c r="B9" s="8">
        <v>5</v>
      </c>
      <c r="C9" s="8">
        <v>0.04</v>
      </c>
      <c r="D9" s="8">
        <f t="shared" si="0"/>
        <v>0.2</v>
      </c>
    </row>
    <row r="10" spans="1:4" x14ac:dyDescent="0.2">
      <c r="A10" s="101" t="s">
        <v>919</v>
      </c>
      <c r="B10" s="8">
        <v>1</v>
      </c>
      <c r="C10" s="8">
        <v>1</v>
      </c>
      <c r="D10" s="8">
        <f>B10*C10</f>
        <v>1</v>
      </c>
    </row>
    <row r="11" spans="1:4" x14ac:dyDescent="0.2">
      <c r="A11" s="101" t="s">
        <v>920</v>
      </c>
      <c r="B11" s="8">
        <v>2</v>
      </c>
      <c r="C11" s="8">
        <v>1</v>
      </c>
      <c r="D11" s="8">
        <f t="shared" si="0"/>
        <v>2</v>
      </c>
    </row>
    <row r="12" spans="1:4" x14ac:dyDescent="0.2">
      <c r="A12" s="8" t="s">
        <v>575</v>
      </c>
      <c r="B12" s="8"/>
      <c r="C12" s="8"/>
      <c r="D12" s="8">
        <f>SUM(D5:D11)</f>
        <v>30.199999999999996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rgb="FF92D050"/>
  </sheetPr>
  <dimension ref="A1:G19"/>
  <sheetViews>
    <sheetView workbookViewId="0">
      <selection activeCell="B1" sqref="B1"/>
    </sheetView>
  </sheetViews>
  <sheetFormatPr baseColWidth="10" defaultRowHeight="12.75" x14ac:dyDescent="0.2"/>
  <cols>
    <col min="1" max="1" width="33" bestFit="1" customWidth="1"/>
    <col min="2" max="2" width="13.42578125" bestFit="1" customWidth="1"/>
  </cols>
  <sheetData>
    <row r="1" spans="1:7" x14ac:dyDescent="0.2">
      <c r="A1" t="s">
        <v>590</v>
      </c>
      <c r="B1" s="83">
        <v>41164</v>
      </c>
    </row>
    <row r="2" spans="1:7" ht="25.5" x14ac:dyDescent="0.2">
      <c r="A2" s="60" t="s">
        <v>1032</v>
      </c>
      <c r="B2" s="8" t="s">
        <v>603</v>
      </c>
      <c r="D2" s="9" t="s">
        <v>561</v>
      </c>
      <c r="F2" s="106"/>
    </row>
    <row r="3" spans="1:7" x14ac:dyDescent="0.2">
      <c r="B3" s="8">
        <v>30</v>
      </c>
      <c r="D3" s="84">
        <f>SUM(D6:D10)/D13*100</f>
        <v>7.7225130890052345</v>
      </c>
      <c r="F3" s="106"/>
    </row>
    <row r="4" spans="1:7" x14ac:dyDescent="0.2">
      <c r="A4" s="8" t="s">
        <v>546</v>
      </c>
      <c r="B4" s="8" t="s">
        <v>547</v>
      </c>
      <c r="C4" s="8" t="s">
        <v>548</v>
      </c>
      <c r="D4" s="8" t="s">
        <v>549</v>
      </c>
      <c r="E4" s="8"/>
    </row>
    <row r="5" spans="1:7" x14ac:dyDescent="0.2">
      <c r="A5" s="101" t="s">
        <v>1033</v>
      </c>
      <c r="B5" s="8">
        <v>26.5</v>
      </c>
      <c r="C5" s="8">
        <v>1</v>
      </c>
      <c r="D5" s="8">
        <f t="shared" ref="D5:D12" si="0">B5*C5</f>
        <v>26.5</v>
      </c>
      <c r="E5" s="88"/>
    </row>
    <row r="6" spans="1:7" x14ac:dyDescent="0.2">
      <c r="A6" s="101" t="s">
        <v>918</v>
      </c>
      <c r="B6" s="8">
        <v>12</v>
      </c>
      <c r="C6" s="8">
        <v>0.04</v>
      </c>
      <c r="D6" s="8">
        <f t="shared" si="0"/>
        <v>0.48</v>
      </c>
      <c r="E6" s="88"/>
    </row>
    <row r="7" spans="1:7" x14ac:dyDescent="0.2">
      <c r="A7" s="101" t="s">
        <v>583</v>
      </c>
      <c r="B7" s="8">
        <v>12</v>
      </c>
      <c r="C7" s="8">
        <v>0.04</v>
      </c>
      <c r="D7" s="8">
        <f t="shared" si="0"/>
        <v>0.48</v>
      </c>
      <c r="E7" s="88"/>
    </row>
    <row r="8" spans="1:7" x14ac:dyDescent="0.2">
      <c r="A8" s="101" t="s">
        <v>628</v>
      </c>
      <c r="B8" s="8">
        <v>8</v>
      </c>
      <c r="C8" s="8">
        <v>0.04</v>
      </c>
      <c r="D8" s="8">
        <f t="shared" si="0"/>
        <v>0.32</v>
      </c>
      <c r="E8" s="88"/>
    </row>
    <row r="9" spans="1:7" x14ac:dyDescent="0.2">
      <c r="A9" s="101" t="s">
        <v>808</v>
      </c>
      <c r="B9" s="8">
        <v>12</v>
      </c>
      <c r="C9" s="8">
        <v>0.04</v>
      </c>
      <c r="D9" s="8">
        <f t="shared" si="0"/>
        <v>0.48</v>
      </c>
      <c r="E9" s="88"/>
    </row>
    <row r="10" spans="1:7" x14ac:dyDescent="0.2">
      <c r="A10" s="101" t="s">
        <v>474</v>
      </c>
      <c r="B10" s="8">
        <v>15</v>
      </c>
      <c r="C10" s="8">
        <v>0.04</v>
      </c>
      <c r="D10" s="8">
        <f t="shared" si="0"/>
        <v>0.6</v>
      </c>
      <c r="E10" s="88"/>
    </row>
    <row r="11" spans="1:7" x14ac:dyDescent="0.2">
      <c r="A11" s="101" t="s">
        <v>935</v>
      </c>
      <c r="B11" s="8">
        <v>5</v>
      </c>
      <c r="C11" s="8">
        <v>0.04</v>
      </c>
      <c r="D11" s="8">
        <f t="shared" si="0"/>
        <v>0.2</v>
      </c>
      <c r="E11" s="88"/>
    </row>
    <row r="12" spans="1:7" x14ac:dyDescent="0.2">
      <c r="A12" s="101" t="s">
        <v>920</v>
      </c>
      <c r="B12" s="8">
        <v>1.5</v>
      </c>
      <c r="C12" s="8">
        <v>1</v>
      </c>
      <c r="D12" s="8">
        <f t="shared" si="0"/>
        <v>1.5</v>
      </c>
      <c r="E12" s="88"/>
    </row>
    <row r="13" spans="1:7" x14ac:dyDescent="0.2">
      <c r="B13" s="8"/>
      <c r="C13" s="8"/>
      <c r="D13" s="8">
        <f>SUM(D5:D12)</f>
        <v>30.560000000000002</v>
      </c>
      <c r="E13" s="88"/>
    </row>
    <row r="14" spans="1:7" ht="13.5" thickBot="1" x14ac:dyDescent="0.25">
      <c r="B14" s="84"/>
      <c r="D14" s="65"/>
      <c r="E14" s="107"/>
      <c r="F14" s="26"/>
    </row>
    <row r="15" spans="1:7" x14ac:dyDescent="0.2">
      <c r="A15" s="87"/>
      <c r="B15" s="8"/>
      <c r="E15" s="108"/>
      <c r="F15" s="109"/>
      <c r="G15" s="107"/>
    </row>
    <row r="16" spans="1:7" x14ac:dyDescent="0.2">
      <c r="A16" s="94"/>
      <c r="B16" s="8"/>
      <c r="C16" s="65"/>
      <c r="E16" s="84"/>
      <c r="F16" s="107"/>
    </row>
    <row r="17" spans="1:6" x14ac:dyDescent="0.2">
      <c r="A17" s="94"/>
      <c r="B17" s="8"/>
      <c r="C17" s="65"/>
      <c r="E17" s="84"/>
      <c r="F17" s="107"/>
    </row>
    <row r="18" spans="1:6" x14ac:dyDescent="0.2">
      <c r="A18" s="94"/>
      <c r="B18" s="8"/>
      <c r="E18" s="84"/>
      <c r="F18" s="107"/>
    </row>
    <row r="19" spans="1:6" x14ac:dyDescent="0.2">
      <c r="A19" s="95"/>
      <c r="B19" s="8"/>
      <c r="E19" s="84"/>
      <c r="F19" s="107"/>
    </row>
  </sheetData>
  <pageMargins left="0.7" right="0.7" top="0.75" bottom="0.75" header="0.3" footer="0.3"/>
  <legacy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rgb="FF92D050"/>
  </sheetPr>
  <dimension ref="A1:D13"/>
  <sheetViews>
    <sheetView workbookViewId="0">
      <selection activeCell="E34" sqref="E34"/>
    </sheetView>
  </sheetViews>
  <sheetFormatPr baseColWidth="10" defaultRowHeight="12.75" x14ac:dyDescent="0.2"/>
  <cols>
    <col min="1" max="1" width="26.42578125" bestFit="1" customWidth="1"/>
  </cols>
  <sheetData>
    <row r="1" spans="1:4" x14ac:dyDescent="0.2">
      <c r="A1" s="26" t="s">
        <v>936</v>
      </c>
      <c r="B1" t="s">
        <v>634</v>
      </c>
      <c r="D1" t="s">
        <v>736</v>
      </c>
    </row>
    <row r="2" spans="1:4" x14ac:dyDescent="0.2">
      <c r="B2">
        <v>5</v>
      </c>
      <c r="D2" s="96" t="s">
        <v>737</v>
      </c>
    </row>
    <row r="3" spans="1:4" x14ac:dyDescent="0.2">
      <c r="A3" s="8" t="s">
        <v>546</v>
      </c>
      <c r="B3" s="8" t="s">
        <v>547</v>
      </c>
      <c r="C3" s="8" t="s">
        <v>548</v>
      </c>
      <c r="D3" s="8" t="s">
        <v>549</v>
      </c>
    </row>
    <row r="4" spans="1:4" x14ac:dyDescent="0.2">
      <c r="A4" s="8" t="s">
        <v>359</v>
      </c>
      <c r="B4" s="8">
        <v>30</v>
      </c>
      <c r="C4" s="8">
        <v>0.04</v>
      </c>
      <c r="D4" s="8">
        <f t="shared" ref="D4:D11" si="0">B4*C4</f>
        <v>1.2</v>
      </c>
    </row>
    <row r="5" spans="1:4" x14ac:dyDescent="0.2">
      <c r="A5" s="8" t="s">
        <v>4</v>
      </c>
      <c r="B5" s="8">
        <v>15</v>
      </c>
      <c r="C5" s="8">
        <v>0.04</v>
      </c>
      <c r="D5" s="8">
        <f t="shared" si="0"/>
        <v>0.6</v>
      </c>
    </row>
    <row r="6" spans="1:4" x14ac:dyDescent="0.2">
      <c r="A6" s="8" t="s">
        <v>670</v>
      </c>
      <c r="B6" s="8">
        <v>15</v>
      </c>
      <c r="C6" s="8">
        <v>0.04</v>
      </c>
      <c r="D6" s="8">
        <f t="shared" si="0"/>
        <v>0.6</v>
      </c>
    </row>
    <row r="7" spans="1:4" x14ac:dyDescent="0.2">
      <c r="A7" s="8" t="s">
        <v>937</v>
      </c>
      <c r="B7" s="8">
        <v>15</v>
      </c>
      <c r="C7" s="8">
        <v>0.04</v>
      </c>
      <c r="D7" s="8">
        <f t="shared" si="0"/>
        <v>0.6</v>
      </c>
    </row>
    <row r="8" spans="1:4" x14ac:dyDescent="0.2">
      <c r="A8" s="8" t="s">
        <v>886</v>
      </c>
      <c r="B8" s="8">
        <v>30</v>
      </c>
      <c r="C8" s="8">
        <v>0.04</v>
      </c>
      <c r="D8" s="8">
        <f t="shared" si="0"/>
        <v>1.2</v>
      </c>
    </row>
    <row r="9" spans="1:4" x14ac:dyDescent="0.2">
      <c r="A9" s="8" t="s">
        <v>762</v>
      </c>
      <c r="B9" s="8">
        <v>15</v>
      </c>
      <c r="C9" s="8">
        <v>0.04</v>
      </c>
      <c r="D9" s="8">
        <f>B9*C9</f>
        <v>0.6</v>
      </c>
    </row>
    <row r="10" spans="1:4" x14ac:dyDescent="0.2">
      <c r="A10" s="8" t="s">
        <v>938</v>
      </c>
      <c r="B10" s="8">
        <v>30</v>
      </c>
      <c r="C10" s="8">
        <v>0.04</v>
      </c>
      <c r="D10" s="8">
        <f>B10*C10</f>
        <v>1.2</v>
      </c>
    </row>
    <row r="11" spans="1:4" x14ac:dyDescent="0.2">
      <c r="A11" s="8" t="s">
        <v>766</v>
      </c>
      <c r="B11" s="8">
        <v>0.5</v>
      </c>
      <c r="C11" s="8">
        <v>1</v>
      </c>
      <c r="D11" s="8">
        <f t="shared" si="0"/>
        <v>0.5</v>
      </c>
    </row>
    <row r="12" spans="1:4" x14ac:dyDescent="0.2">
      <c r="A12" s="8" t="s">
        <v>575</v>
      </c>
      <c r="B12" s="8"/>
      <c r="C12" s="8"/>
      <c r="D12" s="8">
        <f>SUM(D4:D11)</f>
        <v>6.5</v>
      </c>
    </row>
    <row r="13" spans="1:4" x14ac:dyDescent="0.2">
      <c r="A13" t="s">
        <v>748</v>
      </c>
      <c r="B13" s="84">
        <f>10/60</f>
        <v>0.16666666666666666</v>
      </c>
      <c r="D13" s="65" t="s">
        <v>749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92D050"/>
  </sheetPr>
  <dimension ref="A2:D14"/>
  <sheetViews>
    <sheetView workbookViewId="0">
      <selection activeCell="E36" sqref="E36"/>
    </sheetView>
  </sheetViews>
  <sheetFormatPr baseColWidth="10" defaultRowHeight="12.75" x14ac:dyDescent="0.2"/>
  <cols>
    <col min="1" max="1" width="18.140625" bestFit="1" customWidth="1"/>
  </cols>
  <sheetData>
    <row r="2" spans="1:4" ht="51" x14ac:dyDescent="0.2">
      <c r="A2" s="15" t="s">
        <v>1124</v>
      </c>
      <c r="B2" t="s">
        <v>1125</v>
      </c>
      <c r="D2" t="s">
        <v>545</v>
      </c>
    </row>
    <row r="3" spans="1:4" x14ac:dyDescent="0.2">
      <c r="B3">
        <f>SUM(B7:B13)</f>
        <v>120</v>
      </c>
      <c r="D3" s="84">
        <f>SUM(D7:D13)/D14*100</f>
        <v>82.758620689655174</v>
      </c>
    </row>
    <row r="4" spans="1:4" x14ac:dyDescent="0.2">
      <c r="A4" s="8" t="s">
        <v>546</v>
      </c>
      <c r="B4" s="8" t="s">
        <v>547</v>
      </c>
      <c r="C4" s="8" t="s">
        <v>548</v>
      </c>
      <c r="D4" s="8" t="s">
        <v>549</v>
      </c>
    </row>
    <row r="5" spans="1:4" x14ac:dyDescent="0.2">
      <c r="A5" s="8" t="s">
        <v>905</v>
      </c>
      <c r="B5" s="8">
        <v>0.5</v>
      </c>
      <c r="C5" s="8">
        <v>1</v>
      </c>
      <c r="D5" s="8">
        <f t="shared" ref="D5:D10" si="0">B5*C5</f>
        <v>0.5</v>
      </c>
    </row>
    <row r="6" spans="1:4" x14ac:dyDescent="0.2">
      <c r="A6" s="8" t="s">
        <v>1126</v>
      </c>
      <c r="B6" s="8">
        <v>0.5</v>
      </c>
      <c r="C6" s="8">
        <v>1</v>
      </c>
      <c r="D6" s="8">
        <f>B6*C6</f>
        <v>0.5</v>
      </c>
    </row>
    <row r="7" spans="1:4" x14ac:dyDescent="0.2">
      <c r="A7" s="8" t="s">
        <v>1127</v>
      </c>
      <c r="B7" s="8">
        <v>15</v>
      </c>
      <c r="C7" s="8">
        <v>0.04</v>
      </c>
      <c r="D7" s="8">
        <f t="shared" si="0"/>
        <v>0.6</v>
      </c>
    </row>
    <row r="8" spans="1:4" x14ac:dyDescent="0.2">
      <c r="A8" s="8" t="s">
        <v>620</v>
      </c>
      <c r="B8" s="8">
        <v>15</v>
      </c>
      <c r="C8" s="8">
        <v>0.04</v>
      </c>
      <c r="D8" s="8">
        <f t="shared" si="0"/>
        <v>0.6</v>
      </c>
    </row>
    <row r="9" spans="1:4" x14ac:dyDescent="0.2">
      <c r="A9" s="8" t="s">
        <v>1128</v>
      </c>
      <c r="B9" s="8">
        <v>45</v>
      </c>
      <c r="C9" s="8">
        <v>0.04</v>
      </c>
      <c r="D9" s="8">
        <f t="shared" si="0"/>
        <v>1.8</v>
      </c>
    </row>
    <row r="10" spans="1:4" x14ac:dyDescent="0.2">
      <c r="A10" s="8" t="s">
        <v>769</v>
      </c>
      <c r="B10" s="8">
        <v>45</v>
      </c>
      <c r="C10" s="8">
        <v>0.04</v>
      </c>
      <c r="D10" s="8">
        <f t="shared" si="0"/>
        <v>1.8</v>
      </c>
    </row>
    <row r="11" spans="1:4" x14ac:dyDescent="0.2">
      <c r="A11" s="8"/>
      <c r="B11" s="8"/>
      <c r="C11" s="8"/>
      <c r="D11" s="8"/>
    </row>
    <row r="12" spans="1:4" x14ac:dyDescent="0.2">
      <c r="A12" s="8"/>
      <c r="B12" s="8"/>
      <c r="C12" s="8"/>
      <c r="D12" s="8"/>
    </row>
    <row r="13" spans="1:4" x14ac:dyDescent="0.2">
      <c r="A13" s="8"/>
      <c r="B13" s="8"/>
      <c r="C13" s="8"/>
      <c r="D13" s="8"/>
    </row>
    <row r="14" spans="1:4" x14ac:dyDescent="0.2">
      <c r="A14" s="8" t="s">
        <v>544</v>
      </c>
      <c r="B14" s="8"/>
      <c r="C14" s="8"/>
      <c r="D14" s="8">
        <f>SUM(D5:D13)</f>
        <v>5.8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rgb="FF92D050"/>
  </sheetPr>
  <dimension ref="A2:E15"/>
  <sheetViews>
    <sheetView workbookViewId="0">
      <selection activeCell="D4" sqref="D4"/>
    </sheetView>
  </sheetViews>
  <sheetFormatPr baseColWidth="10" defaultRowHeight="12.75" x14ac:dyDescent="0.2"/>
  <cols>
    <col min="1" max="1" width="37.28515625" bestFit="1" customWidth="1"/>
  </cols>
  <sheetData>
    <row r="2" spans="1:5" x14ac:dyDescent="0.2">
      <c r="A2" s="26" t="s">
        <v>1038</v>
      </c>
      <c r="B2" s="8" t="s">
        <v>603</v>
      </c>
      <c r="D2" s="9" t="s">
        <v>673</v>
      </c>
      <c r="E2" t="s">
        <v>955</v>
      </c>
    </row>
    <row r="3" spans="1:5" x14ac:dyDescent="0.2">
      <c r="B3" s="8">
        <v>200</v>
      </c>
      <c r="D3" s="84" t="s">
        <v>1039</v>
      </c>
      <c r="E3" s="83">
        <v>41545</v>
      </c>
    </row>
    <row r="4" spans="1:5" x14ac:dyDescent="0.2">
      <c r="A4" s="8" t="s">
        <v>546</v>
      </c>
      <c r="B4" s="8" t="s">
        <v>547</v>
      </c>
      <c r="C4" s="8" t="s">
        <v>548</v>
      </c>
      <c r="D4" s="8" t="s">
        <v>549</v>
      </c>
      <c r="E4" s="8"/>
    </row>
    <row r="5" spans="1:5" x14ac:dyDescent="0.2">
      <c r="A5" s="8" t="s">
        <v>957</v>
      </c>
      <c r="B5">
        <v>80</v>
      </c>
      <c r="C5" s="8">
        <v>1</v>
      </c>
      <c r="D5" s="8">
        <f t="shared" ref="D5:D12" si="0">B5*C5</f>
        <v>80</v>
      </c>
      <c r="E5" s="88"/>
    </row>
    <row r="6" spans="1:5" x14ac:dyDescent="0.2">
      <c r="A6" s="8" t="s">
        <v>956</v>
      </c>
      <c r="B6">
        <v>20</v>
      </c>
      <c r="C6" s="8">
        <v>1</v>
      </c>
      <c r="D6" s="8">
        <f t="shared" si="0"/>
        <v>20</v>
      </c>
      <c r="E6" s="88"/>
    </row>
    <row r="7" spans="1:5" x14ac:dyDescent="0.2">
      <c r="A7" s="8" t="s">
        <v>1034</v>
      </c>
      <c r="B7">
        <v>10</v>
      </c>
      <c r="C7" s="8">
        <v>1</v>
      </c>
      <c r="D7" s="8">
        <f t="shared" si="0"/>
        <v>10</v>
      </c>
      <c r="E7" s="88"/>
    </row>
    <row r="8" spans="1:5" x14ac:dyDescent="0.2">
      <c r="A8" s="8" t="s">
        <v>1035</v>
      </c>
      <c r="B8">
        <v>10</v>
      </c>
      <c r="C8" s="8">
        <v>1</v>
      </c>
      <c r="D8" s="8">
        <f>B8*C8</f>
        <v>10</v>
      </c>
      <c r="E8" s="88"/>
    </row>
    <row r="9" spans="1:5" x14ac:dyDescent="0.2">
      <c r="A9" s="8" t="s">
        <v>739</v>
      </c>
      <c r="B9">
        <v>10</v>
      </c>
      <c r="C9" s="8">
        <v>1</v>
      </c>
      <c r="D9" s="8">
        <f t="shared" si="0"/>
        <v>10</v>
      </c>
      <c r="E9" s="8"/>
    </row>
    <row r="10" spans="1:5" x14ac:dyDescent="0.2">
      <c r="A10" s="8" t="s">
        <v>678</v>
      </c>
      <c r="B10">
        <v>5</v>
      </c>
      <c r="C10" s="8">
        <v>1</v>
      </c>
      <c r="D10" s="8">
        <f t="shared" si="0"/>
        <v>5</v>
      </c>
      <c r="E10" s="88"/>
    </row>
    <row r="11" spans="1:5" x14ac:dyDescent="0.2">
      <c r="A11" s="8" t="s">
        <v>680</v>
      </c>
      <c r="B11">
        <v>2</v>
      </c>
      <c r="C11" s="8">
        <v>1</v>
      </c>
      <c r="D11" s="8">
        <f t="shared" si="0"/>
        <v>2</v>
      </c>
      <c r="E11" s="88"/>
    </row>
    <row r="12" spans="1:5" x14ac:dyDescent="0.2">
      <c r="A12" s="8" t="s">
        <v>683</v>
      </c>
      <c r="B12">
        <v>46.2</v>
      </c>
      <c r="C12" s="8">
        <v>1</v>
      </c>
      <c r="D12" s="8">
        <f t="shared" si="0"/>
        <v>46.2</v>
      </c>
      <c r="E12" s="88"/>
    </row>
    <row r="13" spans="1:5" x14ac:dyDescent="0.2">
      <c r="A13" s="8" t="s">
        <v>1036</v>
      </c>
      <c r="B13">
        <v>16</v>
      </c>
      <c r="C13" s="8">
        <v>1</v>
      </c>
      <c r="D13" s="8">
        <f>B13*C13</f>
        <v>16</v>
      </c>
      <c r="E13" s="88"/>
    </row>
    <row r="14" spans="1:5" x14ac:dyDescent="0.2">
      <c r="A14" s="8" t="s">
        <v>1037</v>
      </c>
      <c r="B14">
        <v>1</v>
      </c>
      <c r="C14" s="8">
        <v>1</v>
      </c>
      <c r="D14" s="8">
        <f>B14*C14</f>
        <v>1</v>
      </c>
      <c r="E14" s="88"/>
    </row>
    <row r="15" spans="1:5" x14ac:dyDescent="0.2">
      <c r="A15" s="120" t="s">
        <v>574</v>
      </c>
      <c r="D15" s="8">
        <f>SUM(D4:D14)</f>
        <v>200.2</v>
      </c>
      <c r="E15" s="88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120</vt:i4>
      </vt:variant>
    </vt:vector>
  </HeadingPairs>
  <TitlesOfParts>
    <vt:vector size="120" baseType="lpstr">
      <vt:lpstr>Résumé</vt:lpstr>
      <vt:lpstr>N°1</vt:lpstr>
      <vt:lpstr>N°1c</vt:lpstr>
      <vt:lpstr>N°4</vt:lpstr>
      <vt:lpstr>N°5</vt:lpstr>
      <vt:lpstr>N°8</vt:lpstr>
      <vt:lpstr>N°9b</vt:lpstr>
      <vt:lpstr>N°20</vt:lpstr>
      <vt:lpstr>N°21b</vt:lpstr>
      <vt:lpstr>N°22e</vt:lpstr>
      <vt:lpstr>N°25b</vt:lpstr>
      <vt:lpstr>N°26b</vt:lpstr>
      <vt:lpstr>N°28</vt:lpstr>
      <vt:lpstr>N°29</vt:lpstr>
      <vt:lpstr>N°29d</vt:lpstr>
      <vt:lpstr>N°29e</vt:lpstr>
      <vt:lpstr>N°30</vt:lpstr>
      <vt:lpstr>N°31</vt:lpstr>
      <vt:lpstr>N°33</vt:lpstr>
      <vt:lpstr>N°36</vt:lpstr>
      <vt:lpstr>N°37b</vt:lpstr>
      <vt:lpstr>N°39</vt:lpstr>
      <vt:lpstr>N°40</vt:lpstr>
      <vt:lpstr>N°41</vt:lpstr>
      <vt:lpstr>N°42</vt:lpstr>
      <vt:lpstr>N°43</vt:lpstr>
      <vt:lpstr>N°45</vt:lpstr>
      <vt:lpstr>N°50-a</vt:lpstr>
      <vt:lpstr>N°51-a</vt:lpstr>
      <vt:lpstr>N°51-b</vt:lpstr>
      <vt:lpstr>N°53</vt:lpstr>
      <vt:lpstr>N°54b</vt:lpstr>
      <vt:lpstr>N°55</vt:lpstr>
      <vt:lpstr>N°57</vt:lpstr>
      <vt:lpstr>N°58b</vt:lpstr>
      <vt:lpstr>N°59</vt:lpstr>
      <vt:lpstr>N°60b</vt:lpstr>
      <vt:lpstr>N°61</vt:lpstr>
      <vt:lpstr>N°61c</vt:lpstr>
      <vt:lpstr>N°62b</vt:lpstr>
      <vt:lpstr>N° 62d</vt:lpstr>
      <vt:lpstr>N°64</vt:lpstr>
      <vt:lpstr>N°67b</vt:lpstr>
      <vt:lpstr>N°68</vt:lpstr>
      <vt:lpstr>N°69b</vt:lpstr>
      <vt:lpstr>N°70</vt:lpstr>
      <vt:lpstr>N°71</vt:lpstr>
      <vt:lpstr>N°72</vt:lpstr>
      <vt:lpstr>N°73b</vt:lpstr>
      <vt:lpstr>N°74</vt:lpstr>
      <vt:lpstr>N°77</vt:lpstr>
      <vt:lpstr>N°78</vt:lpstr>
      <vt:lpstr>N°79</vt:lpstr>
      <vt:lpstr>N°80</vt:lpstr>
      <vt:lpstr>N°81b</vt:lpstr>
      <vt:lpstr>N°82</vt:lpstr>
      <vt:lpstr>N°83</vt:lpstr>
      <vt:lpstr>N°84</vt:lpstr>
      <vt:lpstr>N°85c</vt:lpstr>
      <vt:lpstr>N°86c</vt:lpstr>
      <vt:lpstr>N°87</vt:lpstr>
      <vt:lpstr>N°88b</vt:lpstr>
      <vt:lpstr>N°90</vt:lpstr>
      <vt:lpstr>N°91</vt:lpstr>
      <vt:lpstr>N°92b</vt:lpstr>
      <vt:lpstr>N°93</vt:lpstr>
      <vt:lpstr>N°94</vt:lpstr>
      <vt:lpstr>N°95b</vt:lpstr>
      <vt:lpstr>N°96</vt:lpstr>
      <vt:lpstr>N°98b</vt:lpstr>
      <vt:lpstr>N°99</vt:lpstr>
      <vt:lpstr>N°100</vt:lpstr>
      <vt:lpstr>N°101</vt:lpstr>
      <vt:lpstr>N°102</vt:lpstr>
      <vt:lpstr>N°103</vt:lpstr>
      <vt:lpstr>N°104</vt:lpstr>
      <vt:lpstr>N°105</vt:lpstr>
      <vt:lpstr>N°106</vt:lpstr>
      <vt:lpstr>N°107</vt:lpstr>
      <vt:lpstr>N°108c</vt:lpstr>
      <vt:lpstr>N°109</vt:lpstr>
      <vt:lpstr>N°110</vt:lpstr>
      <vt:lpstr>N°111</vt:lpstr>
      <vt:lpstr>N°112</vt:lpstr>
      <vt:lpstr>N°113</vt:lpstr>
      <vt:lpstr>N°114b</vt:lpstr>
      <vt:lpstr>N°115</vt:lpstr>
      <vt:lpstr>N°116</vt:lpstr>
      <vt:lpstr>N°117</vt:lpstr>
      <vt:lpstr>N°118</vt:lpstr>
      <vt:lpstr>N°119c</vt:lpstr>
      <vt:lpstr>N°120</vt:lpstr>
      <vt:lpstr>N°121</vt:lpstr>
      <vt:lpstr>N°122</vt:lpstr>
      <vt:lpstr>N°123</vt:lpstr>
      <vt:lpstr>N°124</vt:lpstr>
      <vt:lpstr>N°125</vt:lpstr>
      <vt:lpstr>N°126b</vt:lpstr>
      <vt:lpstr>N°127</vt:lpstr>
      <vt:lpstr>N°128</vt:lpstr>
      <vt:lpstr>N°129</vt:lpstr>
      <vt:lpstr>N°130</vt:lpstr>
      <vt:lpstr>N°131</vt:lpstr>
      <vt:lpstr>N°132</vt:lpstr>
      <vt:lpstr>N°133</vt:lpstr>
      <vt:lpstr>N°134</vt:lpstr>
      <vt:lpstr>N°135</vt:lpstr>
      <vt:lpstr>N°137</vt:lpstr>
      <vt:lpstr>N°136</vt:lpstr>
      <vt:lpstr>N°139</vt:lpstr>
      <vt:lpstr>N°140</vt:lpstr>
      <vt:lpstr>N°141</vt:lpstr>
      <vt:lpstr>N°142</vt:lpstr>
      <vt:lpstr>N°143</vt:lpstr>
      <vt:lpstr>N°144</vt:lpstr>
      <vt:lpstr>N°145</vt:lpstr>
      <vt:lpstr>N°200</vt:lpstr>
      <vt:lpstr>N°204</vt:lpstr>
      <vt:lpstr>N°205</vt:lpstr>
      <vt:lpstr>N°207</vt:lpstr>
    </vt:vector>
  </TitlesOfParts>
  <Company>Nous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et Laura Revilliod</dc:creator>
  <cp:lastModifiedBy>Claude Revilliod</cp:lastModifiedBy>
  <cp:lastPrinted>2013-11-13T16:33:49Z</cp:lastPrinted>
  <dcterms:created xsi:type="dcterms:W3CDTF">2008-11-16T19:12:43Z</dcterms:created>
  <dcterms:modified xsi:type="dcterms:W3CDTF">2020-06-07T07:28:38Z</dcterms:modified>
</cp:coreProperties>
</file>